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2440" windowHeight="9225" tabRatio="752" activeTab="0"/>
  </bookViews>
  <sheets>
    <sheet name="3 Divisions (200 pts)" sheetId="1" r:id="rId1"/>
    <sheet name="5 Divisions (300 pts)" sheetId="2" r:id="rId2"/>
    <sheet name="Historique des Versions" sheetId="3" r:id="rId3"/>
  </sheets>
  <definedNames>
    <definedName name="Allié" localSheetId="0">'3 Divisions (200 pts)'!#REF!</definedName>
    <definedName name="Allié" localSheetId="1">'5 Divisions (300 pts)'!#REF!</definedName>
    <definedName name="Allié">#REF!</definedName>
    <definedName name="Camp" localSheetId="0">'3 Divisions (200 pts)'!#REF!</definedName>
    <definedName name="Camp" localSheetId="1">'5 Divisions (300 pts)'!#REF!</definedName>
    <definedName name="Camp">#REF!</definedName>
    <definedName name="General" localSheetId="0">'3 Divisions (200 pts)'!#REF!</definedName>
    <definedName name="General" localSheetId="1">'5 Divisions (300 pts)'!#REF!</definedName>
    <definedName name="General">#REF!</definedName>
    <definedName name="Qualité" localSheetId="0">'3 Divisions (200 pts)'!#REF!</definedName>
    <definedName name="Qualité" localSheetId="1">'5 Divisions (300 pts)'!#REF!</definedName>
    <definedName name="Qualité">#REF!</definedName>
    <definedName name="Terrain" localSheetId="0">'3 Divisions (200 pts)'!#REF!</definedName>
    <definedName name="Terrain" localSheetId="1">'5 Divisions (300 pts)'!#REF!</definedName>
    <definedName name="Terrain">#REF!</definedName>
    <definedName name="Type" localSheetId="0">'3 Divisions (200 pts)'!#REF!</definedName>
    <definedName name="Type" localSheetId="1">'5 Divisions (300 pts)'!#REF!</definedName>
    <definedName name="Type">#REF!</definedName>
    <definedName name="_xlnm.Print_Area" localSheetId="0">'3 Divisions (200 pts)'!$A$1:$L$38</definedName>
    <definedName name="_xlnm.Print_Area" localSheetId="1">'5 Divisions (300 pts)'!$A$1:$L$56</definedName>
  </definedNames>
  <calcPr fullCalcOnLoad="1"/>
</workbook>
</file>

<file path=xl/sharedStrings.xml><?xml version="1.0" encoding="utf-8"?>
<sst xmlns="http://schemas.openxmlformats.org/spreadsheetml/2006/main" count="783" uniqueCount="121">
  <si>
    <t>Type</t>
  </si>
  <si>
    <t>Total</t>
  </si>
  <si>
    <t>Nom</t>
  </si>
  <si>
    <t>Budget Total :</t>
  </si>
  <si>
    <t>Unités dans l'armée</t>
  </si>
  <si>
    <t>Data</t>
  </si>
  <si>
    <t>Historique des versions</t>
  </si>
  <si>
    <t>-</t>
  </si>
  <si>
    <t>Nb</t>
  </si>
  <si>
    <t>Moral</t>
  </si>
  <si>
    <t>Classe</t>
  </si>
  <si>
    <t>FT</t>
  </si>
  <si>
    <t>Capacités</t>
  </si>
  <si>
    <t>Taille</t>
  </si>
  <si>
    <t>LN</t>
  </si>
  <si>
    <t>LT</t>
  </si>
  <si>
    <t>SK</t>
  </si>
  <si>
    <t>LC</t>
  </si>
  <si>
    <t>MC</t>
  </si>
  <si>
    <t>HC</t>
  </si>
  <si>
    <t>I1</t>
  </si>
  <si>
    <t>I2</t>
  </si>
  <si>
    <t>M1</t>
  </si>
  <si>
    <t>M2</t>
  </si>
  <si>
    <t>L2</t>
  </si>
  <si>
    <t>L3</t>
  </si>
  <si>
    <t>L4</t>
  </si>
  <si>
    <t>E3</t>
  </si>
  <si>
    <t>E4</t>
  </si>
  <si>
    <t>E5</t>
  </si>
  <si>
    <t>G5</t>
  </si>
  <si>
    <t>G6</t>
  </si>
  <si>
    <t>M3</t>
  </si>
  <si>
    <t>A</t>
  </si>
  <si>
    <t>B</t>
  </si>
  <si>
    <t>C</t>
  </si>
  <si>
    <t>G</t>
  </si>
  <si>
    <t>Bon tireur</t>
  </si>
  <si>
    <t>Carabine</t>
  </si>
  <si>
    <t>Elan</t>
  </si>
  <si>
    <t>Mauvais tireur</t>
  </si>
  <si>
    <t>Cuirasse</t>
  </si>
  <si>
    <t>Lance</t>
  </si>
  <si>
    <t>Impétueux</t>
  </si>
  <si>
    <t>Sans obusiers</t>
  </si>
  <si>
    <t>Lent</t>
  </si>
  <si>
    <t>Rapide</t>
  </si>
  <si>
    <t>Pts</t>
  </si>
  <si>
    <t>--</t>
  </si>
  <si>
    <t>---------------</t>
  </si>
  <si>
    <t>Statut</t>
  </si>
  <si>
    <t>I</t>
  </si>
  <si>
    <t>M</t>
  </si>
  <si>
    <t>L</t>
  </si>
  <si>
    <t>E</t>
  </si>
  <si>
    <t>L5</t>
  </si>
  <si>
    <t>[Valeur]</t>
  </si>
  <si>
    <t>Mauvais (-1)</t>
  </si>
  <si>
    <t>Ordinaire (0)</t>
  </si>
  <si>
    <t>Compétent (+1)</t>
  </si>
  <si>
    <t>Brillant (+2)</t>
  </si>
  <si>
    <t>Stratège (+3)</t>
  </si>
  <si>
    <t>[Général]</t>
  </si>
  <si>
    <t>[Général en chef]</t>
  </si>
  <si>
    <t>Réserves</t>
  </si>
  <si>
    <t>P</t>
  </si>
  <si>
    <t>Nom de la liste</t>
  </si>
  <si>
    <t>Généraux</t>
  </si>
  <si>
    <t>Version initiale</t>
  </si>
  <si>
    <t>1.0</t>
  </si>
  <si>
    <t>Faible portée</t>
  </si>
  <si>
    <t>Tenace</t>
  </si>
  <si>
    <t>@Carabine</t>
  </si>
  <si>
    <t>Demi-cuirasse</t>
  </si>
  <si>
    <t>Init</t>
  </si>
  <si>
    <t>Reco</t>
  </si>
  <si>
    <t>Valeur</t>
  </si>
  <si>
    <t>Moral Armée</t>
  </si>
  <si>
    <t>Modif</t>
  </si>
  <si>
    <t>Cohesion</t>
  </si>
  <si>
    <t>ART</t>
  </si>
  <si>
    <t>Budget</t>
  </si>
  <si>
    <t>6 pdr</t>
  </si>
  <si>
    <t>12 pdr</t>
  </si>
  <si>
    <t>H6 pdr</t>
  </si>
  <si>
    <t>Cav/Inf</t>
  </si>
  <si>
    <t>Manœuvre</t>
  </si>
  <si>
    <t>Démo</t>
  </si>
  <si>
    <t>3-4pdr</t>
  </si>
  <si>
    <t>H3-4pdr</t>
  </si>
  <si>
    <t>H8-9pdr</t>
  </si>
  <si>
    <t>8-9pdr</t>
  </si>
  <si>
    <t>Nom du Joueur</t>
  </si>
  <si>
    <t>1.1</t>
  </si>
  <si>
    <t>1.2</t>
  </si>
  <si>
    <t>Possibilité de modifier les noms des divisions</t>
  </si>
  <si>
    <t>[1ère Division]</t>
  </si>
  <si>
    <t>[2ème Division]</t>
  </si>
  <si>
    <t>[3ème Division]</t>
  </si>
  <si>
    <t>[4ème Division]</t>
  </si>
  <si>
    <t>[5ème Division]</t>
  </si>
  <si>
    <t>Ajout capacité "Elan, Tenace" pour les Polonais face aux Russes</t>
  </si>
  <si>
    <t>Ajout capacité "Canon btn 3-4 pdr, Elan, Tenace" pour les Polonais face aux Russes</t>
  </si>
  <si>
    <t>Ajout capacité "Canon btn 6 pdr, Tenace, Mauvais tireur" pour les Russes</t>
  </si>
  <si>
    <t>Ajout capacité "Bon tireur, @carabine"pour les Anglais</t>
  </si>
  <si>
    <t>Ajout capacité "Carabine, tenace" pour les Anglais</t>
  </si>
  <si>
    <t>Ajout de deux lignes supplémentaires</t>
  </si>
  <si>
    <t>Le coût total de la division s'affiche en haut des tableaux</t>
  </si>
  <si>
    <t>TEST BUDGET V2</t>
  </si>
  <si>
    <t xml:space="preserve">Canon btn </t>
  </si>
  <si>
    <t>2.0</t>
  </si>
  <si>
    <t>Test budget V2</t>
  </si>
  <si>
    <t>Stoïque</t>
  </si>
  <si>
    <t>2.1</t>
  </si>
  <si>
    <t>Séparation des capacités en 3 colonnes</t>
  </si>
  <si>
    <t>Mv tireur</t>
  </si>
  <si>
    <t>S/obusier</t>
  </si>
  <si>
    <t>1/2 Cuir.</t>
  </si>
  <si>
    <t>Fble prtée</t>
  </si>
  <si>
    <t>Mor</t>
  </si>
  <si>
    <t>Cla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</si>
</sst>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\-#,##0\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6">
    <font>
      <sz val="10"/>
      <name val="Verdana"/>
      <family val="0"/>
    </font>
    <font>
      <b/>
      <sz val="10"/>
      <name val="Verdan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9"/>
      <name val="Bookman Old Style"/>
      <family val="1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24"/>
      <name val="Bookman Old Style"/>
      <family val="1"/>
    </font>
    <font>
      <sz val="1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4386"/>
        <bgColor indexed="64"/>
      </patternFill>
    </fill>
    <fill>
      <patternFill patternType="solid">
        <fgColor rgb="FFAFD7FF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0" xfId="0" applyFont="1" applyAlignment="1" quotePrefix="1">
      <alignment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2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457200</xdr:colOff>
      <xdr:row>3</xdr:row>
      <xdr:rowOff>171450</xdr:rowOff>
    </xdr:to>
    <xdr:pic>
      <xdr:nvPicPr>
        <xdr:cNvPr id="1" name="Picture 1" descr="Résultat de recherche d'images pour &quot;napoléon n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571500</xdr:colOff>
      <xdr:row>3</xdr:row>
      <xdr:rowOff>171450</xdr:rowOff>
    </xdr:to>
    <xdr:pic>
      <xdr:nvPicPr>
        <xdr:cNvPr id="1" name="Picture 1" descr="Résultat de recherche d'images pour &quot;napoléon n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zoomScalePageLayoutView="0" workbookViewId="0" topLeftCell="A1">
      <selection activeCell="T12" sqref="T12"/>
    </sheetView>
  </sheetViews>
  <sheetFormatPr defaultColWidth="11.00390625" defaultRowHeight="12.75"/>
  <cols>
    <col min="1" max="1" width="6.125" style="0" customWidth="1"/>
    <col min="2" max="2" width="28.625" style="0" customWidth="1"/>
    <col min="3" max="6" width="6.625" style="0" customWidth="1"/>
    <col min="7" max="9" width="12.625" style="0" customWidth="1"/>
    <col min="10" max="12" width="6.625" style="0" customWidth="1"/>
    <col min="14" max="15" width="10.875" style="2" hidden="1" customWidth="1"/>
    <col min="16" max="18" width="11.00390625" style="2" hidden="1" customWidth="1"/>
    <col min="34" max="34" width="32.125" style="0" customWidth="1"/>
  </cols>
  <sheetData>
    <row r="1" spans="3:8" ht="15" customHeight="1" thickBot="1">
      <c r="C1" s="51" t="s">
        <v>108</v>
      </c>
      <c r="D1" s="51"/>
      <c r="E1" s="51"/>
      <c r="F1" s="51"/>
      <c r="G1" s="16"/>
      <c r="H1" s="16"/>
    </row>
    <row r="2" spans="2:17" ht="24" customHeight="1" thickBot="1" thickTop="1">
      <c r="B2" s="52" t="s">
        <v>66</v>
      </c>
      <c r="C2" s="53"/>
      <c r="D2" s="53"/>
      <c r="E2" s="53"/>
      <c r="F2" s="53"/>
      <c r="G2" s="53"/>
      <c r="H2" s="53"/>
      <c r="I2" s="54"/>
      <c r="J2" s="36" t="s">
        <v>74</v>
      </c>
      <c r="K2" s="37" t="s">
        <v>75</v>
      </c>
      <c r="L2" s="38" t="s">
        <v>87</v>
      </c>
      <c r="Q2" s="19"/>
    </row>
    <row r="3" spans="2:17" ht="24" customHeight="1" thickBot="1" thickTop="1">
      <c r="B3" s="59" t="s">
        <v>92</v>
      </c>
      <c r="C3" s="60"/>
      <c r="D3" s="60"/>
      <c r="E3" s="60"/>
      <c r="F3" s="60"/>
      <c r="G3" s="60"/>
      <c r="H3" s="60"/>
      <c r="I3" s="61"/>
      <c r="J3" s="23">
        <f>IF(G5="[Valeur]","0",VLOOKUP(G5,K56:M61,3,FALSE)+1)+K3</f>
        <v>0</v>
      </c>
      <c r="K3" s="23">
        <f>IF(P38&lt;9,IF(P38&lt;4,0,1),2)</f>
        <v>0</v>
      </c>
      <c r="L3" s="24">
        <f>(SUM(Q5:Q36)+SUM(R5:R36))/2</f>
        <v>0</v>
      </c>
      <c r="Q3" s="16" t="s">
        <v>77</v>
      </c>
    </row>
    <row r="4" spans="14:18" ht="15" customHeight="1" thickBot="1" thickTop="1">
      <c r="N4" s="16" t="s">
        <v>50</v>
      </c>
      <c r="O4" s="16" t="s">
        <v>9</v>
      </c>
      <c r="P4" s="16" t="s">
        <v>75</v>
      </c>
      <c r="Q4" s="16" t="s">
        <v>79</v>
      </c>
      <c r="R4" s="17" t="s">
        <v>78</v>
      </c>
    </row>
    <row r="5" spans="1:18" ht="13.5" customHeight="1" thickTop="1">
      <c r="A5" s="63" t="s">
        <v>64</v>
      </c>
      <c r="B5" s="64"/>
      <c r="C5" s="57" t="s">
        <v>63</v>
      </c>
      <c r="D5" s="58"/>
      <c r="E5" s="58"/>
      <c r="F5" s="58"/>
      <c r="G5" s="57" t="s">
        <v>56</v>
      </c>
      <c r="H5" s="58"/>
      <c r="I5" s="58"/>
      <c r="J5" s="62"/>
      <c r="K5" s="62"/>
      <c r="L5" s="32">
        <f>VLOOKUP(G5,$K$56:$L$61,2,FALSE)+SUM(L7:L9)</f>
        <v>0</v>
      </c>
      <c r="R5" s="43">
        <f>IF(G5="[Valeur]",0,VLOOKUP(G5,$K$56:$M$61,3,FALSE))</f>
        <v>0</v>
      </c>
    </row>
    <row r="6" spans="1:12" ht="13.5" customHeight="1" thickBot="1">
      <c r="A6" s="33" t="s">
        <v>8</v>
      </c>
      <c r="B6" s="34" t="s">
        <v>2</v>
      </c>
      <c r="C6" s="34" t="s">
        <v>0</v>
      </c>
      <c r="D6" s="34" t="s">
        <v>9</v>
      </c>
      <c r="E6" s="34" t="s">
        <v>10</v>
      </c>
      <c r="F6" s="34" t="s">
        <v>11</v>
      </c>
      <c r="G6" s="65" t="s">
        <v>12</v>
      </c>
      <c r="H6" s="66"/>
      <c r="I6" s="67"/>
      <c r="J6" s="34" t="s">
        <v>13</v>
      </c>
      <c r="K6" s="34" t="s">
        <v>47</v>
      </c>
      <c r="L6" s="35" t="s">
        <v>1</v>
      </c>
    </row>
    <row r="7" spans="1:18" ht="13.5" customHeight="1" thickTop="1">
      <c r="A7" s="8"/>
      <c r="B7" s="9"/>
      <c r="C7" s="28" t="s">
        <v>48</v>
      </c>
      <c r="D7" s="28" t="s">
        <v>48</v>
      </c>
      <c r="E7" s="28" t="s">
        <v>48</v>
      </c>
      <c r="F7" s="28">
        <v>0</v>
      </c>
      <c r="G7" s="28" t="s">
        <v>49</v>
      </c>
      <c r="H7" s="28" t="s">
        <v>49</v>
      </c>
      <c r="I7" s="28" t="s">
        <v>49</v>
      </c>
      <c r="J7" s="28" t="s">
        <v>48</v>
      </c>
      <c r="K7" s="25">
        <f>ROUND((VLOOKUP(C7,$C$72:$J$85,O7+2,FALSE)+VLOOKUP(E7,$C$88:$E$91,IF(RIGHT(C7,1)="r",3,2),FALSE)+IF(F7=1,"2",IF(F7=2,"3","0"))+VLOOKUP(G7,$G$51:$I$69,IF(RIGHT(C7,1)="r",3,2),FALSE)+VLOOKUP(H7,$G$51:$I$69,IF(RIGHT(C7,1)="r",3,2),FALSE)+VLOOKUP(I7,$G$51:$I$69,IF(RIGHT(C7,1)="r",3,2),FALSE)+VLOOKUP(N7,$H$88:$J$92,IF(RIGHT(C7,1)="r",3,2),FALSE))*VLOOKUP(J7,$K$51:$M$53,IF(OR(C7="LN",C7="LT",C7="SK"),3,2),FALSE),0)</f>
        <v>0</v>
      </c>
      <c r="L7" s="26">
        <f>IF(C7="SK",ROUNDDOWN(A7*K7/2,0),A7*K7)</f>
        <v>0</v>
      </c>
      <c r="N7" s="2" t="str">
        <f>IF(LEFT(D7,1)="-","L",LEFT(D7,1))</f>
        <v>L</v>
      </c>
      <c r="O7" s="2">
        <f>IF(RIGHT(D7,1)="-",0,RIGHT(D7,1))</f>
        <v>0</v>
      </c>
      <c r="P7" s="2">
        <f>IF(C7="MC",1,IF(C7="LC",IF(N7="M",1,2),0))*A7</f>
        <v>0</v>
      </c>
      <c r="Q7" s="2">
        <f>IF(J7="P",VLOOKUP(C7,$C$72:$N$85,10,FALSE),IF(J7="G",VLOOKUP(C7,$C$72:$N$85,12,FALSE),VLOOKUP(C7,$C$72:$N$85,11,FALSE)))*A7</f>
        <v>0</v>
      </c>
      <c r="R7" s="2">
        <f>IF(C7="SK",0,IF(RIGHT(C7,1)="r",0,IF(OR(N7="E",N7="G"),1,IF(OR(N7="M",N7="I"),-1,0))))*(IF(C7="SK",A7/2,A7))</f>
        <v>0</v>
      </c>
    </row>
    <row r="8" spans="1:18" ht="13.5" customHeight="1">
      <c r="A8" s="10"/>
      <c r="B8" s="11"/>
      <c r="C8" s="28" t="s">
        <v>48</v>
      </c>
      <c r="D8" s="28" t="s">
        <v>48</v>
      </c>
      <c r="E8" s="28" t="s">
        <v>48</v>
      </c>
      <c r="F8" s="28">
        <v>0</v>
      </c>
      <c r="G8" s="28" t="s">
        <v>49</v>
      </c>
      <c r="H8" s="28" t="s">
        <v>49</v>
      </c>
      <c r="I8" s="28" t="s">
        <v>49</v>
      </c>
      <c r="J8" s="29" t="s">
        <v>48</v>
      </c>
      <c r="K8" s="25">
        <f>ROUND((VLOOKUP(C8,$C$72:$J$85,O8+2,FALSE)+VLOOKUP(E8,$C$88:$E$91,IF(RIGHT(C8,1)="r",3,2),FALSE)+IF(F8=1,"2",IF(F8=2,"3","0"))+VLOOKUP(G8,$G$51:$I$69,IF(RIGHT(C8,1)="r",3,2),FALSE)+VLOOKUP(H8,$G$51:$I$69,IF(RIGHT(C8,1)="r",3,2),FALSE)+VLOOKUP(I8,$G$51:$I$69,IF(RIGHT(C8,1)="r",3,2),FALSE)+VLOOKUP(N8,$H$88:$J$92,IF(RIGHT(C8,1)="r",3,2),FALSE))*VLOOKUP(J8,$K$51:$M$53,IF(OR(C8="LN",C8="LT",C8="SK"),3,2),FALSE),0)</f>
        <v>0</v>
      </c>
      <c r="L8" s="26">
        <f>IF(C8="SK",ROUNDDOWN(A8*K8/2,0),A8*K8)</f>
        <v>0</v>
      </c>
      <c r="N8" s="2" t="str">
        <f>IF(LEFT(D8,1)="-","L",LEFT(D8,1))</f>
        <v>L</v>
      </c>
      <c r="O8" s="2">
        <f>IF(RIGHT(D8,1)="-",0,RIGHT(D8,1))</f>
        <v>0</v>
      </c>
      <c r="P8" s="2">
        <f>IF(C8="MC",1,IF(C8="LC",IF(N8="M",1,2),0))*A8</f>
        <v>0</v>
      </c>
      <c r="Q8" s="2">
        <f>IF(J8="P",VLOOKUP(C8,$C$72:$N$85,10,FALSE),IF(J8="G",VLOOKUP(C8,$C$72:$N$85,12,FALSE),VLOOKUP(C8,$C$72:$N$85,11,FALSE)))*A8</f>
        <v>0</v>
      </c>
      <c r="R8" s="2">
        <f>IF(C8="SK",0,IF(RIGHT(C8,1)="r",0,IF(OR(N8="E",N8="G"),1,IF(OR(N8="M",N8="I"),-1,0))))*(IF(C8="SK",A8/2,A8))</f>
        <v>0</v>
      </c>
    </row>
    <row r="9" spans="1:18" ht="13.5" customHeight="1" thickBot="1">
      <c r="A9" s="12"/>
      <c r="B9" s="13"/>
      <c r="C9" s="15" t="s">
        <v>48</v>
      </c>
      <c r="D9" s="15" t="s">
        <v>48</v>
      </c>
      <c r="E9" s="15" t="s">
        <v>48</v>
      </c>
      <c r="F9" s="15">
        <v>0</v>
      </c>
      <c r="G9" s="15" t="s">
        <v>49</v>
      </c>
      <c r="H9" s="15" t="s">
        <v>49</v>
      </c>
      <c r="I9" s="15" t="s">
        <v>49</v>
      </c>
      <c r="J9" s="15" t="s">
        <v>48</v>
      </c>
      <c r="K9" s="49">
        <f>ROUND((VLOOKUP(C9,$C$72:$J$85,O9+2,FALSE)+VLOOKUP(E9,$C$88:$E$91,IF(RIGHT(C9,1)="r",3,2),FALSE)+IF(F9=1,"2",IF(F9=2,"3","0"))+VLOOKUP(G9,$G$51:$I$69,IF(RIGHT(C9,1)="r",3,2),FALSE)+VLOOKUP(H9,$G$51:$I$69,IF(RIGHT(C9,1)="r",3,2),FALSE)+VLOOKUP(I9,$G$51:$I$69,IF(RIGHT(C9,1)="r",3,2),FALSE)+VLOOKUP(N9,$H$88:$J$92,IF(RIGHT(C9,1)="r",3,2),FALSE))*VLOOKUP(J9,$K$51:$M$53,IF(OR(C9="LN",C9="LT",C9="SK"),3,2),FALSE),0)</f>
        <v>0</v>
      </c>
      <c r="L9" s="27">
        <f>IF(C9="SK",ROUNDDOWN(A9*K9/2,0),A9*K9)</f>
        <v>0</v>
      </c>
      <c r="N9" s="2" t="str">
        <f>IF(LEFT(D9,1)="-","L",LEFT(D9,1))</f>
        <v>L</v>
      </c>
      <c r="O9" s="2">
        <f>IF(RIGHT(D9,1)="-",0,RIGHT(D9,1))</f>
        <v>0</v>
      </c>
      <c r="P9" s="2">
        <f>IF(C9="MC",1,IF(C9="LC",IF(N9="M",1,2),0))*A9</f>
        <v>0</v>
      </c>
      <c r="Q9" s="2">
        <f>IF(J9="P",VLOOKUP(C9,$C$72:$N$85,10,FALSE),IF(J9="G",VLOOKUP(C9,$C$72:$N$85,12,FALSE),VLOOKUP(C9,$C$72:$N$85,11,FALSE)))*A9</f>
        <v>0</v>
      </c>
      <c r="R9" s="2">
        <f>IF(C9="SK",0,IF(RIGHT(C9,1)="r",0,IF(OR(N9="E",N9="G"),1,IF(OR(N9="M",N9="I"),-1,0))))*(IF(C9="SK",A9/2,A9))</f>
        <v>0</v>
      </c>
    </row>
    <row r="10" ht="15" customHeight="1" thickBot="1" thickTop="1"/>
    <row r="11" spans="1:18" ht="13.5" customHeight="1" thickTop="1">
      <c r="A11" s="55" t="s">
        <v>96</v>
      </c>
      <c r="B11" s="56"/>
      <c r="C11" s="57" t="s">
        <v>62</v>
      </c>
      <c r="D11" s="58"/>
      <c r="E11" s="58"/>
      <c r="F11" s="58"/>
      <c r="G11" s="57" t="s">
        <v>56</v>
      </c>
      <c r="H11" s="58"/>
      <c r="I11" s="58"/>
      <c r="J11" s="62"/>
      <c r="K11" s="62"/>
      <c r="L11" s="32">
        <f>VLOOKUP(G11,$K$56:$L$61,2,FALSE)+SUM(L13:L19)</f>
        <v>0</v>
      </c>
      <c r="N11" s="16"/>
      <c r="O11" s="16"/>
      <c r="R11" s="43">
        <f>IF(G11="[Valeur]",0,VLOOKUP(G11,$K$56:$M$61,3,FALSE))</f>
        <v>0</v>
      </c>
    </row>
    <row r="12" spans="1:12" ht="13.5" customHeight="1" thickBot="1">
      <c r="A12" s="33" t="s">
        <v>8</v>
      </c>
      <c r="B12" s="34" t="s">
        <v>2</v>
      </c>
      <c r="C12" s="34" t="s">
        <v>0</v>
      </c>
      <c r="D12" s="34" t="s">
        <v>9</v>
      </c>
      <c r="E12" s="34" t="s">
        <v>10</v>
      </c>
      <c r="F12" s="34" t="s">
        <v>11</v>
      </c>
      <c r="G12" s="65" t="s">
        <v>12</v>
      </c>
      <c r="H12" s="66"/>
      <c r="I12" s="67"/>
      <c r="J12" s="34" t="s">
        <v>13</v>
      </c>
      <c r="K12" s="34" t="s">
        <v>47</v>
      </c>
      <c r="L12" s="35" t="s">
        <v>1</v>
      </c>
    </row>
    <row r="13" spans="1:18" ht="13.5" customHeight="1" thickTop="1">
      <c r="A13" s="8"/>
      <c r="B13" s="9"/>
      <c r="C13" s="28" t="s">
        <v>48</v>
      </c>
      <c r="D13" s="28" t="s">
        <v>48</v>
      </c>
      <c r="E13" s="28" t="s">
        <v>48</v>
      </c>
      <c r="F13" s="28">
        <v>0</v>
      </c>
      <c r="G13" s="28" t="s">
        <v>49</v>
      </c>
      <c r="H13" s="28" t="s">
        <v>49</v>
      </c>
      <c r="I13" s="28" t="s">
        <v>49</v>
      </c>
      <c r="J13" s="29" t="s">
        <v>48</v>
      </c>
      <c r="K13" s="25">
        <f>ROUND((VLOOKUP(C13,$C$72:$J$85,O13+2,FALSE)+VLOOKUP(E13,$C$88:$E$91,IF(RIGHT(C13,1)="r",3,2),FALSE)+IF(F13=1,"2",IF(F13=2,"3","0"))+VLOOKUP(G13,$G$51:$I$69,IF(RIGHT(C13,1)="r",3,2),FALSE)+VLOOKUP(H13,$G$51:$I$69,IF(RIGHT(C13,1)="r",3,2),FALSE)+VLOOKUP(I13,$G$51:$I$69,IF(RIGHT(C13,1)="r",3,2),FALSE)+VLOOKUP(N13,$H$88:$J$92,IF(RIGHT(C13,1)="r",3,2),FALSE))*VLOOKUP(J13,$K$51:$M$53,IF(OR(C13="LN",C13="LT",C13="SK"),3,2),FALSE),0)</f>
        <v>0</v>
      </c>
      <c r="L13" s="26">
        <f>IF(C13="SK",ROUNDDOWN(A13*K13/2,0),A13*K13)</f>
        <v>0</v>
      </c>
      <c r="N13" s="2" t="str">
        <f aca="true" t="shared" si="0" ref="N13:N19">IF(LEFT(D13,1)="-","L",LEFT(D13,1))</f>
        <v>L</v>
      </c>
      <c r="O13" s="2">
        <f aca="true" t="shared" si="1" ref="O13:O19">IF(RIGHT(D13,1)="-",0,RIGHT(D13,1))</f>
        <v>0</v>
      </c>
      <c r="P13" s="2">
        <f>IF(C13="MC",1,IF(C13="LC",IF(N13="M",1,2),0))*A13</f>
        <v>0</v>
      </c>
      <c r="Q13" s="2">
        <f>IF(J13="P",VLOOKUP(C13,$C$72:$N$85,10,FALSE),IF(J13="G",VLOOKUP(C13,$C$72:$N$85,12,FALSE),VLOOKUP(C13,$C$72:$N$85,11,FALSE)))*A13</f>
        <v>0</v>
      </c>
      <c r="R13" s="2">
        <f>IF(C13="SK",0,IF(RIGHT(C13,1)="r",0,IF(OR(N13="E",N13="G"),1,IF(OR(N13="M",N13="I"),-1,0))))*(IF(C13="SK",A13/2,A13))</f>
        <v>0</v>
      </c>
    </row>
    <row r="14" spans="1:18" ht="13.5" customHeight="1">
      <c r="A14" s="10"/>
      <c r="B14" s="11"/>
      <c r="C14" s="28" t="s">
        <v>48</v>
      </c>
      <c r="D14" s="28" t="s">
        <v>48</v>
      </c>
      <c r="E14" s="28" t="s">
        <v>48</v>
      </c>
      <c r="F14" s="28">
        <v>0</v>
      </c>
      <c r="G14" s="28" t="s">
        <v>49</v>
      </c>
      <c r="H14" s="28" t="s">
        <v>49</v>
      </c>
      <c r="I14" s="28" t="s">
        <v>49</v>
      </c>
      <c r="J14" s="29" t="s">
        <v>48</v>
      </c>
      <c r="K14" s="25">
        <f>ROUND((VLOOKUP(C14,$C$72:$J$85,O14+2,FALSE)+VLOOKUP(E14,$C$88:$E$91,IF(RIGHT(C14,1)="r",3,2),FALSE)+IF(F14=1,"2",IF(F14=2,"3","0"))+VLOOKUP(G14,$G$51:$I$69,IF(RIGHT(C14,1)="r",3,2),FALSE)+VLOOKUP(H14,$G$51:$I$69,IF(RIGHT(C14,1)="r",3,2),FALSE)+VLOOKUP(I14,$G$51:$I$69,IF(RIGHT(C14,1)="r",3,2),FALSE)+VLOOKUP(N14,$H$88:$J$92,IF(RIGHT(C14,1)="r",3,2),FALSE))*VLOOKUP(J14,$K$51:$M$53,IF(OR(C14="LN",C14="LT",C14="SK"),3,2),FALSE),0)</f>
        <v>0</v>
      </c>
      <c r="L14" s="26">
        <f aca="true" t="shared" si="2" ref="L14:L19">IF(C14="SK",ROUNDDOWN(A14*K14/2,0),A14*K14)</f>
        <v>0</v>
      </c>
      <c r="N14" s="2" t="str">
        <f t="shared" si="0"/>
        <v>L</v>
      </c>
      <c r="O14" s="2">
        <f t="shared" si="1"/>
        <v>0</v>
      </c>
      <c r="P14" s="2">
        <f aca="true" t="shared" si="3" ref="P14:P19">IF(C14="MC",1,IF(C14="LC",IF(N14="M",1,2),0))*A14</f>
        <v>0</v>
      </c>
      <c r="Q14" s="2">
        <f>IF(J14="P",VLOOKUP(C14,$C$72:$N$85,10,FALSE),IF(J14="G",VLOOKUP(C14,$C$72:$N$85,12,FALSE),VLOOKUP(C14,$C$72:$N$85,11,FALSE)))*A14</f>
        <v>0</v>
      </c>
      <c r="R14" s="2">
        <f aca="true" t="shared" si="4" ref="R14:R19">IF(C14="SK",0,IF(RIGHT(C14,1)="r",0,IF(OR(N14="E",N14="G"),1,IF(OR(N14="M",N14="I"),-1,0))))*(IF(C14="SK",A14/2,A14))</f>
        <v>0</v>
      </c>
    </row>
    <row r="15" spans="1:18" ht="13.5" customHeight="1">
      <c r="A15" s="10"/>
      <c r="B15" s="11"/>
      <c r="C15" s="28" t="s">
        <v>48</v>
      </c>
      <c r="D15" s="28" t="s">
        <v>48</v>
      </c>
      <c r="E15" s="28" t="s">
        <v>48</v>
      </c>
      <c r="F15" s="28">
        <v>0</v>
      </c>
      <c r="G15" s="28" t="s">
        <v>49</v>
      </c>
      <c r="H15" s="28" t="s">
        <v>49</v>
      </c>
      <c r="I15" s="28" t="s">
        <v>49</v>
      </c>
      <c r="J15" s="29" t="s">
        <v>48</v>
      </c>
      <c r="K15" s="25">
        <f>ROUND((VLOOKUP(C15,$C$72:$J$85,O15+2,FALSE)+VLOOKUP(E15,$C$88:$E$91,IF(RIGHT(C15,1)="r",3,2),FALSE)+IF(F15=1,"2",IF(F15=2,"3","0"))+VLOOKUP(G15,$G$51:$I$69,IF(RIGHT(C15,1)="r",3,2),FALSE)+VLOOKUP(H15,$G$51:$I$69,IF(RIGHT(C15,1)="r",3,2),FALSE)+VLOOKUP(I15,$G$51:$I$69,IF(RIGHT(C15,1)="r",3,2),FALSE)+VLOOKUP(N15,$H$88:$J$92,IF(RIGHT(C15,1)="r",3,2),FALSE))*VLOOKUP(J15,$K$51:$M$53,IF(OR(C15="LN",C15="LT",C15="SK"),3,2),FALSE),0)</f>
        <v>0</v>
      </c>
      <c r="L15" s="26">
        <f t="shared" si="2"/>
        <v>0</v>
      </c>
      <c r="N15" s="2" t="str">
        <f t="shared" si="0"/>
        <v>L</v>
      </c>
      <c r="O15" s="2">
        <f t="shared" si="1"/>
        <v>0</v>
      </c>
      <c r="P15" s="2">
        <f t="shared" si="3"/>
        <v>0</v>
      </c>
      <c r="Q15" s="2">
        <f>IF(J15="P",VLOOKUP(C15,$C$72:$N$85,10,FALSE),IF(J15="G",VLOOKUP(C15,$C$72:$N$85,12,FALSE),VLOOKUP(C15,$C$72:$N$85,11,FALSE)))*A15</f>
        <v>0</v>
      </c>
      <c r="R15" s="2">
        <f t="shared" si="4"/>
        <v>0</v>
      </c>
    </row>
    <row r="16" spans="1:18" ht="13.5" customHeight="1">
      <c r="A16" s="10"/>
      <c r="B16" s="11"/>
      <c r="C16" s="28" t="s">
        <v>48</v>
      </c>
      <c r="D16" s="28" t="s">
        <v>48</v>
      </c>
      <c r="E16" s="28" t="s">
        <v>48</v>
      </c>
      <c r="F16" s="28">
        <v>0</v>
      </c>
      <c r="G16" s="28" t="s">
        <v>49</v>
      </c>
      <c r="H16" s="28" t="s">
        <v>49</v>
      </c>
      <c r="I16" s="28" t="s">
        <v>49</v>
      </c>
      <c r="J16" s="29" t="s">
        <v>48</v>
      </c>
      <c r="K16" s="25">
        <f>ROUND((VLOOKUP(C16,$C$72:$J$85,O16+2,FALSE)+VLOOKUP(E16,$C$88:$E$91,IF(RIGHT(C16,1)="r",3,2),FALSE)+IF(F16=1,"2",IF(F16=2,"3","0"))+VLOOKUP(G16,$G$51:$I$69,IF(RIGHT(C16,1)="r",3,2),FALSE)+VLOOKUP(H16,$G$51:$I$69,IF(RIGHT(C16,1)="r",3,2),FALSE)+VLOOKUP(I16,$G$51:$I$69,IF(RIGHT(C16,1)="r",3,2),FALSE)+VLOOKUP(N16,$H$88:$J$92,IF(RIGHT(C16,1)="r",3,2),FALSE))*VLOOKUP(J16,$K$51:$M$53,IF(OR(C16="LN",C16="LT",C16="SK"),3,2),FALSE),0)</f>
        <v>0</v>
      </c>
      <c r="L16" s="26">
        <f t="shared" si="2"/>
        <v>0</v>
      </c>
      <c r="N16" s="2" t="str">
        <f>IF(LEFT(D16,1)="-","L",LEFT(D16,1))</f>
        <v>L</v>
      </c>
      <c r="O16" s="2">
        <f>IF(RIGHT(D16,1)="-",0,RIGHT(D16,1))</f>
        <v>0</v>
      </c>
      <c r="P16" s="2">
        <f>IF(C16="MC",1,IF(C16="LC",IF(N16="M",1,2),0))*A16</f>
        <v>0</v>
      </c>
      <c r="Q16" s="2">
        <f>IF(J16="P",VLOOKUP(C16,$C$72:$N$85,10,FALSE),IF(J16="G",VLOOKUP(C16,$C$72:$N$85,12,FALSE),VLOOKUP(C16,$C$72:$N$85,11,FALSE)))*A16</f>
        <v>0</v>
      </c>
      <c r="R16" s="2">
        <f>IF(C16="SK",0,IF(RIGHT(C16,1)="r",0,IF(OR(N16="E",N16="G"),1,IF(OR(N16="M",N16="I"),-1,0))))*(IF(C16="SK",A16/2,A16))</f>
        <v>0</v>
      </c>
    </row>
    <row r="17" spans="1:18" ht="13.5" customHeight="1">
      <c r="A17" s="10"/>
      <c r="B17" s="11"/>
      <c r="C17" s="28" t="s">
        <v>48</v>
      </c>
      <c r="D17" s="28" t="s">
        <v>48</v>
      </c>
      <c r="E17" s="28" t="s">
        <v>48</v>
      </c>
      <c r="F17" s="28">
        <v>0</v>
      </c>
      <c r="G17" s="28" t="s">
        <v>49</v>
      </c>
      <c r="H17" s="28" t="s">
        <v>49</v>
      </c>
      <c r="I17" s="28" t="s">
        <v>49</v>
      </c>
      <c r="J17" s="29" t="s">
        <v>48</v>
      </c>
      <c r="K17" s="25">
        <f>ROUND((VLOOKUP(C17,$C$72:$J$85,O17+2,FALSE)+VLOOKUP(E17,$C$88:$E$91,IF(RIGHT(C17,1)="r",3,2),FALSE)+IF(F17=1,"2",IF(F17=2,"3","0"))+VLOOKUP(G17,$G$51:$I$69,IF(RIGHT(C17,1)="r",3,2),FALSE)+VLOOKUP(H17,$G$51:$I$69,IF(RIGHT(C17,1)="r",3,2),FALSE)+VLOOKUP(I17,$G$51:$I$69,IF(RIGHT(C17,1)="r",3,2),FALSE)+VLOOKUP(N17,$H$88:$J$92,IF(RIGHT(C17,1)="r",3,2),FALSE))*VLOOKUP(J17,$K$51:$M$53,IF(OR(C17="LN",C17="LT",C17="SK"),3,2),FALSE),0)</f>
        <v>0</v>
      </c>
      <c r="L17" s="26">
        <f t="shared" si="2"/>
        <v>0</v>
      </c>
      <c r="N17" s="2" t="str">
        <f t="shared" si="0"/>
        <v>L</v>
      </c>
      <c r="O17" s="2">
        <f t="shared" si="1"/>
        <v>0</v>
      </c>
      <c r="P17" s="2">
        <f t="shared" si="3"/>
        <v>0</v>
      </c>
      <c r="Q17" s="2">
        <f>IF(J17="P",VLOOKUP(C17,$C$72:$N$85,10,FALSE),IF(J17="G",VLOOKUP(C17,$C$72:$N$85,12,FALSE),VLOOKUP(C17,$C$72:$N$85,11,FALSE)))*A17</f>
        <v>0</v>
      </c>
      <c r="R17" s="2">
        <f t="shared" si="4"/>
        <v>0</v>
      </c>
    </row>
    <row r="18" spans="1:18" ht="13.5" customHeight="1">
      <c r="A18" s="10"/>
      <c r="B18" s="11"/>
      <c r="C18" s="29" t="s">
        <v>48</v>
      </c>
      <c r="D18" s="28" t="s">
        <v>48</v>
      </c>
      <c r="E18" s="29" t="s">
        <v>48</v>
      </c>
      <c r="F18" s="28">
        <v>0</v>
      </c>
      <c r="G18" s="28" t="s">
        <v>49</v>
      </c>
      <c r="H18" s="28" t="s">
        <v>49</v>
      </c>
      <c r="I18" s="28" t="s">
        <v>49</v>
      </c>
      <c r="J18" s="29" t="s">
        <v>48</v>
      </c>
      <c r="K18" s="25">
        <f>ROUND((VLOOKUP(C18,$C$72:$J$85,O18+2,FALSE)+VLOOKUP(E18,$C$88:$E$91,IF(RIGHT(C18,1)="r",3,2),FALSE)+IF(F18=1,"2",IF(F18=2,"3","0"))+VLOOKUP(G18,$G$51:$I$69,IF(RIGHT(C18,1)="r",3,2),FALSE)+VLOOKUP(H18,$G$51:$I$69,IF(RIGHT(C18,1)="r",3,2),FALSE)+VLOOKUP(I18,$G$51:$I$69,IF(RIGHT(C18,1)="r",3,2),FALSE)+VLOOKUP(N18,$H$88:$J$92,IF(RIGHT(C18,1)="r",3,2),FALSE))*VLOOKUP(J18,$K$51:$M$53,IF(OR(C18="LN",C18="LT",C18="SK"),3,2),FALSE),0)</f>
        <v>0</v>
      </c>
      <c r="L18" s="26">
        <f t="shared" si="2"/>
        <v>0</v>
      </c>
      <c r="N18" s="2" t="str">
        <f t="shared" si="0"/>
        <v>L</v>
      </c>
      <c r="O18" s="2">
        <f t="shared" si="1"/>
        <v>0</v>
      </c>
      <c r="P18" s="2">
        <f t="shared" si="3"/>
        <v>0</v>
      </c>
      <c r="Q18" s="2">
        <f>IF(J18="P",VLOOKUP(C18,$C$72:$N$85,10,FALSE),IF(J18="G",VLOOKUP(C18,$C$72:$N$85,12,FALSE),VLOOKUP(C18,$C$72:$N$85,11,FALSE)))*A18</f>
        <v>0</v>
      </c>
      <c r="R18" s="2">
        <f t="shared" si="4"/>
        <v>0</v>
      </c>
    </row>
    <row r="19" spans="1:18" ht="13.5" customHeight="1" thickBot="1">
      <c r="A19" s="12"/>
      <c r="B19" s="13"/>
      <c r="C19" s="15" t="s">
        <v>48</v>
      </c>
      <c r="D19" s="15" t="s">
        <v>48</v>
      </c>
      <c r="E19" s="15" t="s">
        <v>48</v>
      </c>
      <c r="F19" s="15">
        <v>0</v>
      </c>
      <c r="G19" s="15" t="s">
        <v>49</v>
      </c>
      <c r="H19" s="15" t="s">
        <v>49</v>
      </c>
      <c r="I19" s="15" t="s">
        <v>49</v>
      </c>
      <c r="J19" s="15" t="s">
        <v>48</v>
      </c>
      <c r="K19" s="49">
        <f>ROUND((VLOOKUP(C19,$C$72:$J$85,O19+2,FALSE)+VLOOKUP(E19,$C$88:$E$91,IF(RIGHT(C19,1)="r",3,2),FALSE)+IF(F19=1,"2",IF(F19=2,"3","0"))+VLOOKUP(G19,$G$51:$I$69,IF(RIGHT(C19,1)="r",3,2),FALSE)+VLOOKUP(H19,$G$51:$I$69,IF(RIGHT(C19,1)="r",3,2),FALSE)+VLOOKUP(I19,$G$51:$I$69,IF(RIGHT(C19,1)="r",3,2),FALSE)+VLOOKUP(N19,$H$88:$J$92,IF(RIGHT(C19,1)="r",3,2),FALSE))*VLOOKUP(J19,$K$51:$M$53,IF(OR(C19="LN",C19="LT",C19="SK"),3,2),FALSE),0)</f>
        <v>0</v>
      </c>
      <c r="L19" s="27">
        <f t="shared" si="2"/>
        <v>0</v>
      </c>
      <c r="N19" s="2" t="str">
        <f t="shared" si="0"/>
        <v>L</v>
      </c>
      <c r="O19" s="2">
        <f t="shared" si="1"/>
        <v>0</v>
      </c>
      <c r="P19" s="2">
        <f t="shared" si="3"/>
        <v>0</v>
      </c>
      <c r="Q19" s="2">
        <f>IF(J19="P",VLOOKUP(C19,$C$72:$N$85,10,FALSE),IF(J19="G",VLOOKUP(C19,$C$72:$N$85,12,FALSE),VLOOKUP(C19,$C$72:$N$85,11,FALSE)))*A19</f>
        <v>0</v>
      </c>
      <c r="R19" s="2">
        <f t="shared" si="4"/>
        <v>0</v>
      </c>
    </row>
    <row r="20" spans="1:12" ht="6" customHeight="1" thickBot="1" thickTop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8" ht="13.5" customHeight="1" thickTop="1">
      <c r="A21" s="55" t="s">
        <v>97</v>
      </c>
      <c r="B21" s="56"/>
      <c r="C21" s="57" t="s">
        <v>62</v>
      </c>
      <c r="D21" s="58"/>
      <c r="E21" s="58"/>
      <c r="F21" s="58"/>
      <c r="G21" s="57" t="s">
        <v>56</v>
      </c>
      <c r="H21" s="58"/>
      <c r="I21" s="58"/>
      <c r="J21" s="62"/>
      <c r="K21" s="62"/>
      <c r="L21" s="32">
        <f>VLOOKUP(G21,$K$56:$L$61,2,FALSE)+SUM(L23:L28)</f>
        <v>0</v>
      </c>
      <c r="N21" s="16"/>
      <c r="O21" s="16"/>
      <c r="R21" s="43">
        <f>IF(G21="[Valeur]",0,VLOOKUP(G21,$K$56:$M$61,3,FALSE))</f>
        <v>0</v>
      </c>
    </row>
    <row r="22" spans="1:12" ht="13.5" customHeight="1" thickBot="1">
      <c r="A22" s="33" t="s">
        <v>8</v>
      </c>
      <c r="B22" s="34" t="s">
        <v>2</v>
      </c>
      <c r="C22" s="34" t="s">
        <v>0</v>
      </c>
      <c r="D22" s="34" t="s">
        <v>9</v>
      </c>
      <c r="E22" s="34" t="s">
        <v>10</v>
      </c>
      <c r="F22" s="34" t="s">
        <v>11</v>
      </c>
      <c r="G22" s="65" t="s">
        <v>12</v>
      </c>
      <c r="H22" s="66"/>
      <c r="I22" s="67"/>
      <c r="J22" s="34" t="s">
        <v>13</v>
      </c>
      <c r="K22" s="34" t="s">
        <v>47</v>
      </c>
      <c r="L22" s="35" t="s">
        <v>1</v>
      </c>
    </row>
    <row r="23" spans="1:18" ht="13.5" customHeight="1" thickTop="1">
      <c r="A23" s="8"/>
      <c r="B23" s="9"/>
      <c r="C23" s="28" t="s">
        <v>48</v>
      </c>
      <c r="D23" s="28" t="s">
        <v>48</v>
      </c>
      <c r="E23" s="28" t="s">
        <v>48</v>
      </c>
      <c r="F23" s="28">
        <v>0</v>
      </c>
      <c r="G23" s="28" t="s">
        <v>49</v>
      </c>
      <c r="H23" s="28" t="s">
        <v>49</v>
      </c>
      <c r="I23" s="28" t="s">
        <v>49</v>
      </c>
      <c r="J23" s="28" t="s">
        <v>48</v>
      </c>
      <c r="K23" s="25">
        <f>ROUND((VLOOKUP(C23,$C$72:$J$85,O23+2,FALSE)+VLOOKUP(E23,$C$88:$E$91,IF(RIGHT(C23,1)="r",3,2),FALSE)+IF(F23=1,"2",IF(F23=2,"3","0"))+VLOOKUP(G23,$G$51:$I$69,IF(RIGHT(C23,1)="r",3,2),FALSE)+VLOOKUP(H23,$G$51:$I$69,IF(RIGHT(C23,1)="r",3,2),FALSE)+VLOOKUP(I23,$G$51:$I$69,IF(RIGHT(C23,1)="r",3,2),FALSE)+VLOOKUP(N23,$H$88:$J$92,IF(RIGHT(C23,1)="r",3,2),FALSE))*VLOOKUP(J23,$K$51:$M$53,IF(OR(C23="LN",C23="LT",C23="SK"),3,2),FALSE),0)</f>
        <v>0</v>
      </c>
      <c r="L23" s="26">
        <f aca="true" t="shared" si="5" ref="L23:L28">IF(C23="SK",ROUNDDOWN(A23*K23/2,0),A23*K23)</f>
        <v>0</v>
      </c>
      <c r="N23" s="2" t="str">
        <f aca="true" t="shared" si="6" ref="N23:N28">IF(LEFT(D23,1)="-","L",LEFT(D23,1))</f>
        <v>L</v>
      </c>
      <c r="O23" s="2">
        <f aca="true" t="shared" si="7" ref="O23:O28">IF(RIGHT(D23,1)="-",0,RIGHT(D23,1))</f>
        <v>0</v>
      </c>
      <c r="P23" s="2">
        <f aca="true" t="shared" si="8" ref="P23:P28">IF(C23="MC",1,IF(C23="LC",IF(N23="M",1,2),0))*A23</f>
        <v>0</v>
      </c>
      <c r="Q23" s="2">
        <f>IF(J23="P",VLOOKUP(C23,$C$72:$N$85,10,FALSE),IF(J23="G",VLOOKUP(C23,$C$72:$N$85,12,FALSE),VLOOKUP(C23,$C$72:$N$85,11,FALSE)))*A23</f>
        <v>0</v>
      </c>
      <c r="R23" s="2">
        <f aca="true" t="shared" si="9" ref="R23:R28">IF(C23="SK",0,IF(RIGHT(C23,1)="r",0,IF(OR(N23="E",N23="G"),1,IF(OR(N23="M",N23="I"),-1,0))))*(IF(C23="SK",A23/2,A23))</f>
        <v>0</v>
      </c>
    </row>
    <row r="24" spans="1:18" ht="13.5" customHeight="1">
      <c r="A24" s="10"/>
      <c r="B24" s="11"/>
      <c r="C24" s="28" t="s">
        <v>48</v>
      </c>
      <c r="D24" s="28" t="s">
        <v>48</v>
      </c>
      <c r="E24" s="28" t="s">
        <v>48</v>
      </c>
      <c r="F24" s="28">
        <v>0</v>
      </c>
      <c r="G24" s="28" t="s">
        <v>49</v>
      </c>
      <c r="H24" s="28" t="s">
        <v>49</v>
      </c>
      <c r="I24" s="28" t="s">
        <v>49</v>
      </c>
      <c r="J24" s="29" t="s">
        <v>48</v>
      </c>
      <c r="K24" s="25">
        <f>ROUND((VLOOKUP(C24,$C$72:$J$85,O24+2,FALSE)+VLOOKUP(E24,$C$88:$E$91,IF(RIGHT(C24,1)="r",3,2),FALSE)+IF(F24=1,"2",IF(F24=2,"3","0"))+VLOOKUP(G24,$G$51:$I$69,IF(RIGHT(C24,1)="r",3,2),FALSE)+VLOOKUP(H24,$G$51:$I$69,IF(RIGHT(C24,1)="r",3,2),FALSE)+VLOOKUP(I24,$G$51:$I$69,IF(RIGHT(C24,1)="r",3,2),FALSE)+VLOOKUP(N24,$H$88:$J$92,IF(RIGHT(C24,1)="r",3,2),FALSE))*VLOOKUP(J24,$K$51:$M$53,IF(OR(C24="LN",C24="LT",C24="SK"),3,2),FALSE),0)</f>
        <v>0</v>
      </c>
      <c r="L24" s="26">
        <f t="shared" si="5"/>
        <v>0</v>
      </c>
      <c r="N24" s="2" t="str">
        <f t="shared" si="6"/>
        <v>L</v>
      </c>
      <c r="O24" s="2">
        <f t="shared" si="7"/>
        <v>0</v>
      </c>
      <c r="P24" s="2">
        <f t="shared" si="8"/>
        <v>0</v>
      </c>
      <c r="Q24" s="2">
        <f>IF(J24="P",VLOOKUP(C24,$C$72:$N$85,10,FALSE),IF(J24="G",VLOOKUP(C24,$C$72:$N$85,12,FALSE),VLOOKUP(C24,$C$72:$N$85,11,FALSE)))*A24</f>
        <v>0</v>
      </c>
      <c r="R24" s="2">
        <f t="shared" si="9"/>
        <v>0</v>
      </c>
    </row>
    <row r="25" spans="1:18" ht="13.5" customHeight="1">
      <c r="A25" s="10"/>
      <c r="B25" s="11"/>
      <c r="C25" s="28" t="s">
        <v>48</v>
      </c>
      <c r="D25" s="28" t="s">
        <v>48</v>
      </c>
      <c r="E25" s="28" t="s">
        <v>48</v>
      </c>
      <c r="F25" s="28">
        <v>0</v>
      </c>
      <c r="G25" s="28" t="s">
        <v>49</v>
      </c>
      <c r="H25" s="28" t="s">
        <v>49</v>
      </c>
      <c r="I25" s="28" t="s">
        <v>49</v>
      </c>
      <c r="J25" s="29" t="s">
        <v>48</v>
      </c>
      <c r="K25" s="25">
        <f>ROUND((VLOOKUP(C25,$C$72:$J$85,O25+2,FALSE)+VLOOKUP(E25,$C$88:$E$91,IF(RIGHT(C25,1)="r",3,2),FALSE)+IF(F25=1,"2",IF(F25=2,"3","0"))+VLOOKUP(G25,$G$51:$I$69,IF(RIGHT(C25,1)="r",3,2),FALSE)+VLOOKUP(H25,$G$51:$I$69,IF(RIGHT(C25,1)="r",3,2),FALSE)+VLOOKUP(I25,$G$51:$I$69,IF(RIGHT(C25,1)="r",3,2),FALSE)+VLOOKUP(N25,$H$88:$J$92,IF(RIGHT(C25,1)="r",3,2),FALSE))*VLOOKUP(J25,$K$51:$M$53,IF(OR(C25="LN",C25="LT",C25="SK"),3,2),FALSE),0)</f>
        <v>0</v>
      </c>
      <c r="L25" s="26">
        <f t="shared" si="5"/>
        <v>0</v>
      </c>
      <c r="N25" s="2" t="str">
        <f t="shared" si="6"/>
        <v>L</v>
      </c>
      <c r="O25" s="2">
        <f t="shared" si="7"/>
        <v>0</v>
      </c>
      <c r="P25" s="2">
        <f t="shared" si="8"/>
        <v>0</v>
      </c>
      <c r="Q25" s="2">
        <f>IF(J25="P",VLOOKUP(C25,$C$72:$N$85,10,FALSE),IF(J25="G",VLOOKUP(C25,$C$72:$N$85,12,FALSE),VLOOKUP(C25,$C$72:$N$85,11,FALSE)))*A25</f>
        <v>0</v>
      </c>
      <c r="R25" s="2">
        <f t="shared" si="9"/>
        <v>0</v>
      </c>
    </row>
    <row r="26" spans="1:18" ht="13.5" customHeight="1">
      <c r="A26" s="10"/>
      <c r="B26" s="11"/>
      <c r="C26" s="28" t="s">
        <v>48</v>
      </c>
      <c r="D26" s="28" t="s">
        <v>48</v>
      </c>
      <c r="E26" s="28" t="s">
        <v>48</v>
      </c>
      <c r="F26" s="28">
        <v>0</v>
      </c>
      <c r="G26" s="28" t="s">
        <v>49</v>
      </c>
      <c r="H26" s="28" t="s">
        <v>49</v>
      </c>
      <c r="I26" s="28" t="s">
        <v>49</v>
      </c>
      <c r="J26" s="29" t="s">
        <v>48</v>
      </c>
      <c r="K26" s="25">
        <f>ROUND((VLOOKUP(C26,$C$72:$J$85,O26+2,FALSE)+VLOOKUP(E26,$C$88:$E$91,IF(RIGHT(C26,1)="r",3,2),FALSE)+IF(F26=1,"2",IF(F26=2,"3","0"))+VLOOKUP(G26,$G$51:$I$69,IF(RIGHT(C26,1)="r",3,2),FALSE)+VLOOKUP(H26,$G$51:$I$69,IF(RIGHT(C26,1)="r",3,2),FALSE)+VLOOKUP(I26,$G$51:$I$69,IF(RIGHT(C26,1)="r",3,2),FALSE)+VLOOKUP(N26,$H$88:$J$92,IF(RIGHT(C26,1)="r",3,2),FALSE))*VLOOKUP(J26,$K$51:$M$53,IF(OR(C26="LN",C26="LT",C26="SK"),3,2),FALSE),0)</f>
        <v>0</v>
      </c>
      <c r="L26" s="26">
        <f t="shared" si="5"/>
        <v>0</v>
      </c>
      <c r="N26" s="2" t="str">
        <f t="shared" si="6"/>
        <v>L</v>
      </c>
      <c r="O26" s="2">
        <f t="shared" si="7"/>
        <v>0</v>
      </c>
      <c r="P26" s="2">
        <f t="shared" si="8"/>
        <v>0</v>
      </c>
      <c r="Q26" s="2">
        <f>IF(J26="P",VLOOKUP(C26,$C$72:$N$85,10,FALSE),IF(J26="G",VLOOKUP(C26,$C$72:$N$85,12,FALSE),VLOOKUP(C26,$C$72:$N$85,11,FALSE)))*A26</f>
        <v>0</v>
      </c>
      <c r="R26" s="2">
        <f t="shared" si="9"/>
        <v>0</v>
      </c>
    </row>
    <row r="27" spans="1:18" ht="13.5" customHeight="1">
      <c r="A27" s="10"/>
      <c r="B27" s="11"/>
      <c r="C27" s="28" t="s">
        <v>48</v>
      </c>
      <c r="D27" s="28" t="s">
        <v>48</v>
      </c>
      <c r="E27" s="28" t="s">
        <v>48</v>
      </c>
      <c r="F27" s="28">
        <v>0</v>
      </c>
      <c r="G27" s="28" t="s">
        <v>49</v>
      </c>
      <c r="H27" s="28" t="s">
        <v>49</v>
      </c>
      <c r="I27" s="28" t="s">
        <v>49</v>
      </c>
      <c r="J27" s="29" t="s">
        <v>48</v>
      </c>
      <c r="K27" s="25">
        <f>ROUND((VLOOKUP(C27,$C$72:$J$85,O27+2,FALSE)+VLOOKUP(E27,$C$88:$E$91,IF(RIGHT(C27,1)="r",3,2),FALSE)+IF(F27=1,"2",IF(F27=2,"3","0"))+VLOOKUP(G27,$G$51:$I$69,IF(RIGHT(C27,1)="r",3,2),FALSE)+VLOOKUP(H27,$G$51:$I$69,IF(RIGHT(C27,1)="r",3,2),FALSE)+VLOOKUP(I27,$G$51:$I$69,IF(RIGHT(C27,1)="r",3,2),FALSE)+VLOOKUP(N27,$H$88:$J$92,IF(RIGHT(C27,1)="r",3,2),FALSE))*VLOOKUP(J27,$K$51:$M$53,IF(OR(C27="LN",C27="LT",C27="SK"),3,2),FALSE),0)</f>
        <v>0</v>
      </c>
      <c r="L27" s="26">
        <f t="shared" si="5"/>
        <v>0</v>
      </c>
      <c r="N27" s="2" t="str">
        <f t="shared" si="6"/>
        <v>L</v>
      </c>
      <c r="O27" s="2">
        <f t="shared" si="7"/>
        <v>0</v>
      </c>
      <c r="P27" s="2">
        <f t="shared" si="8"/>
        <v>0</v>
      </c>
      <c r="Q27" s="2">
        <f>IF(J27="P",VLOOKUP(C27,$C$72:$N$85,10,FALSE),IF(J27="G",VLOOKUP(C27,$C$72:$N$85,12,FALSE),VLOOKUP(C27,$C$72:$N$85,11,FALSE)))*A27</f>
        <v>0</v>
      </c>
      <c r="R27" s="2">
        <f t="shared" si="9"/>
        <v>0</v>
      </c>
    </row>
    <row r="28" spans="1:18" ht="13.5" customHeight="1" thickBot="1">
      <c r="A28" s="12"/>
      <c r="B28" s="13"/>
      <c r="C28" s="15" t="s">
        <v>48</v>
      </c>
      <c r="D28" s="15" t="s">
        <v>48</v>
      </c>
      <c r="E28" s="15" t="s">
        <v>48</v>
      </c>
      <c r="F28" s="15">
        <v>0</v>
      </c>
      <c r="G28" s="15" t="s">
        <v>49</v>
      </c>
      <c r="H28" s="15" t="s">
        <v>49</v>
      </c>
      <c r="I28" s="15" t="s">
        <v>49</v>
      </c>
      <c r="J28" s="15" t="s">
        <v>48</v>
      </c>
      <c r="K28" s="49">
        <f>ROUND((VLOOKUP(C28,$C$72:$J$85,O28+2,FALSE)+VLOOKUP(E28,$C$88:$E$91,IF(RIGHT(C28,1)="r",3,2),FALSE)+IF(F28=1,"2",IF(F28=2,"3","0"))+VLOOKUP(G28,$G$51:$I$69,IF(RIGHT(C28,1)="r",3,2),FALSE)+VLOOKUP(H28,$G$51:$I$69,IF(RIGHT(C28,1)="r",3,2),FALSE)+VLOOKUP(I28,$G$51:$I$69,IF(RIGHT(C28,1)="r",3,2),FALSE)+VLOOKUP(N28,$H$88:$J$92,IF(RIGHT(C28,1)="r",3,2),FALSE))*VLOOKUP(J28,$K$51:$M$53,IF(OR(C28="LN",C28="LT",C28="SK"),3,2),FALSE),0)</f>
        <v>0</v>
      </c>
      <c r="L28" s="27">
        <f t="shared" si="5"/>
        <v>0</v>
      </c>
      <c r="N28" s="2" t="str">
        <f t="shared" si="6"/>
        <v>L</v>
      </c>
      <c r="O28" s="2">
        <f t="shared" si="7"/>
        <v>0</v>
      </c>
      <c r="P28" s="2">
        <f t="shared" si="8"/>
        <v>0</v>
      </c>
      <c r="Q28" s="2">
        <f>IF(J28="P",VLOOKUP(C28,$C$72:$N$85,10,FALSE),IF(J28="G",VLOOKUP(C28,$C$72:$N$85,12,FALSE),VLOOKUP(C28,$C$72:$N$85,11,FALSE)))*A28</f>
        <v>0</v>
      </c>
      <c r="R28" s="2">
        <f t="shared" si="9"/>
        <v>0</v>
      </c>
    </row>
    <row r="29" spans="1:12" ht="6" customHeight="1" thickBot="1" thickTop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8" ht="13.5" customHeight="1" thickTop="1">
      <c r="A30" s="55" t="s">
        <v>98</v>
      </c>
      <c r="B30" s="56"/>
      <c r="C30" s="57" t="s">
        <v>62</v>
      </c>
      <c r="D30" s="58"/>
      <c r="E30" s="58"/>
      <c r="F30" s="58"/>
      <c r="G30" s="57" t="s">
        <v>56</v>
      </c>
      <c r="H30" s="58"/>
      <c r="I30" s="58"/>
      <c r="J30" s="62"/>
      <c r="K30" s="62"/>
      <c r="L30" s="32">
        <f>VLOOKUP(G30,$K$56:$L$61,2,FALSE)+SUM(L32:L36)</f>
        <v>0</v>
      </c>
      <c r="N30" s="16"/>
      <c r="O30" s="16"/>
      <c r="R30" s="43">
        <f>IF(G30="[Valeur]",0,VLOOKUP(G30,$K$56:$M$61,3,FALSE))</f>
        <v>0</v>
      </c>
    </row>
    <row r="31" spans="1:12" ht="13.5" customHeight="1" thickBot="1">
      <c r="A31" s="33" t="s">
        <v>8</v>
      </c>
      <c r="B31" s="34" t="s">
        <v>2</v>
      </c>
      <c r="C31" s="34" t="s">
        <v>0</v>
      </c>
      <c r="D31" s="34" t="s">
        <v>9</v>
      </c>
      <c r="E31" s="34" t="s">
        <v>10</v>
      </c>
      <c r="F31" s="34" t="s">
        <v>11</v>
      </c>
      <c r="G31" s="65" t="s">
        <v>12</v>
      </c>
      <c r="H31" s="66"/>
      <c r="I31" s="67"/>
      <c r="J31" s="34" t="s">
        <v>13</v>
      </c>
      <c r="K31" s="34" t="s">
        <v>47</v>
      </c>
      <c r="L31" s="35" t="s">
        <v>1</v>
      </c>
    </row>
    <row r="32" spans="1:18" ht="13.5" customHeight="1" thickTop="1">
      <c r="A32" s="8"/>
      <c r="B32" s="9"/>
      <c r="C32" s="28" t="s">
        <v>48</v>
      </c>
      <c r="D32" s="28" t="s">
        <v>48</v>
      </c>
      <c r="E32" s="28" t="s">
        <v>48</v>
      </c>
      <c r="F32" s="28">
        <v>0</v>
      </c>
      <c r="G32" s="28" t="s">
        <v>49</v>
      </c>
      <c r="H32" s="28" t="s">
        <v>49</v>
      </c>
      <c r="I32" s="28" t="s">
        <v>49</v>
      </c>
      <c r="J32" s="28" t="s">
        <v>48</v>
      </c>
      <c r="K32" s="25">
        <f>ROUND((VLOOKUP(C32,$C$72:$J$85,O32+2,FALSE)+VLOOKUP(E32,$C$88:$E$91,IF(RIGHT(C32,1)="r",3,2),FALSE)+IF(F32=1,"2",IF(F32=2,"3","0"))+VLOOKUP(G32,$G$51:$I$69,IF(RIGHT(C32,1)="r",3,2),FALSE)+VLOOKUP(H32,$G$51:$I$69,IF(RIGHT(C32,1)="r",3,2),FALSE)+VLOOKUP(I32,$G$51:$I$69,IF(RIGHT(C32,1)="r",3,2),FALSE)+VLOOKUP(N32,$H$88:$J$92,IF(RIGHT(C32,1)="r",3,2),FALSE))*VLOOKUP(J32,$K$51:$M$53,IF(OR(C32="LN",C32="LT",C32="SK"),3,2),FALSE),0)</f>
        <v>0</v>
      </c>
      <c r="L32" s="26">
        <f>IF(C32="SK",ROUNDDOWN(A32*K32/2,0),A32*K32)</f>
        <v>0</v>
      </c>
      <c r="N32" s="2" t="str">
        <f>IF(LEFT(D32,1)="-","L",LEFT(D32,1))</f>
        <v>L</v>
      </c>
      <c r="O32" s="2">
        <f>IF(RIGHT(D32,1)="-",0,RIGHT(D32,1))</f>
        <v>0</v>
      </c>
      <c r="P32" s="2">
        <f>IF(C32="MC",1,IF(C32="LC",IF(N32="M",1,2),0))*A32</f>
        <v>0</v>
      </c>
      <c r="Q32" s="2">
        <f>IF(J32="P",VLOOKUP(C32,$C$72:$N$85,10,FALSE),IF(J32="G",VLOOKUP(C32,$C$72:$N$85,12,FALSE),VLOOKUP(C32,$C$72:$N$85,11,FALSE)))*A32</f>
        <v>0</v>
      </c>
      <c r="R32" s="2">
        <f>IF(C32="SK",0,IF(RIGHT(C32,1)="r",0,IF(OR(N32="E",N32="G"),1,IF(OR(N32="M",N32="I"),-1,0))))*(IF(C32="SK",A32/2,A32))</f>
        <v>0</v>
      </c>
    </row>
    <row r="33" spans="1:18" ht="13.5" customHeight="1">
      <c r="A33" s="8"/>
      <c r="B33" s="9"/>
      <c r="C33" s="28" t="s">
        <v>48</v>
      </c>
      <c r="D33" s="28" t="s">
        <v>48</v>
      </c>
      <c r="E33" s="28" t="s">
        <v>48</v>
      </c>
      <c r="F33" s="28">
        <v>0</v>
      </c>
      <c r="G33" s="28" t="s">
        <v>49</v>
      </c>
      <c r="H33" s="28" t="s">
        <v>49</v>
      </c>
      <c r="I33" s="28" t="s">
        <v>49</v>
      </c>
      <c r="J33" s="28" t="s">
        <v>48</v>
      </c>
      <c r="K33" s="25">
        <f>ROUND((VLOOKUP(C33,$C$72:$J$85,O33+2,FALSE)+VLOOKUP(E33,$C$88:$E$91,IF(RIGHT(C33,1)="r",3,2),FALSE)+IF(F33=1,"2",IF(F33=2,"3","0"))+VLOOKUP(G33,$G$51:$I$69,IF(RIGHT(C33,1)="r",3,2),FALSE)+VLOOKUP(H33,$G$51:$I$69,IF(RIGHT(C33,1)="r",3,2),FALSE)+VLOOKUP(I33,$G$51:$I$69,IF(RIGHT(C33,1)="r",3,2),FALSE)+VLOOKUP(N33,$H$88:$J$92,IF(RIGHT(C33,1)="r",3,2),FALSE))*VLOOKUP(J33,$K$51:$M$53,IF(OR(C33="LN",C33="LT",C33="SK"),3,2),FALSE),0)</f>
        <v>0</v>
      </c>
      <c r="L33" s="26">
        <f>IF(C33="SK",ROUNDDOWN(A33*K33/2,0),A33*K33)</f>
        <v>0</v>
      </c>
      <c r="N33" s="2" t="str">
        <f>IF(LEFT(D33,1)="-","L",LEFT(D33,1))</f>
        <v>L</v>
      </c>
      <c r="O33" s="2">
        <f>IF(RIGHT(D33,1)="-",0,RIGHT(D33,1))</f>
        <v>0</v>
      </c>
      <c r="P33" s="2">
        <f>IF(C33="MC",1,IF(C33="LC",IF(N33="M",1,2),0))*A33</f>
        <v>0</v>
      </c>
      <c r="Q33" s="2">
        <f>IF(J33="P",VLOOKUP(C33,$C$72:$N$85,10,FALSE),IF(J33="G",VLOOKUP(C33,$C$72:$N$85,12,FALSE),VLOOKUP(C33,$C$72:$N$85,11,FALSE)))*A33</f>
        <v>0</v>
      </c>
      <c r="R33" s="2">
        <f>IF(C33="SK",0,IF(RIGHT(C33,1)="r",0,IF(OR(N33="E",N33="G"),1,IF(OR(N33="M",N33="I"),-1,0))))*(IF(C33="SK",A33/2,A33))</f>
        <v>0</v>
      </c>
    </row>
    <row r="34" spans="1:18" ht="13.5" customHeight="1">
      <c r="A34" s="10"/>
      <c r="B34" s="11"/>
      <c r="C34" s="28" t="s">
        <v>48</v>
      </c>
      <c r="D34" s="28" t="s">
        <v>48</v>
      </c>
      <c r="E34" s="28" t="s">
        <v>48</v>
      </c>
      <c r="F34" s="28">
        <v>0</v>
      </c>
      <c r="G34" s="28" t="s">
        <v>49</v>
      </c>
      <c r="H34" s="28" t="s">
        <v>49</v>
      </c>
      <c r="I34" s="28" t="s">
        <v>49</v>
      </c>
      <c r="J34" s="29" t="s">
        <v>48</v>
      </c>
      <c r="K34" s="25">
        <f>ROUND((VLOOKUP(C34,$C$72:$J$85,O34+2,FALSE)+VLOOKUP(E34,$C$88:$E$91,IF(RIGHT(C34,1)="r",3,2),FALSE)+IF(F34=1,"2",IF(F34=2,"3","0"))+VLOOKUP(G34,$G$51:$I$69,IF(RIGHT(C34,1)="r",3,2),FALSE)+VLOOKUP(H34,$G$51:$I$69,IF(RIGHT(C34,1)="r",3,2),FALSE)+VLOOKUP(I34,$G$51:$I$69,IF(RIGHT(C34,1)="r",3,2),FALSE)+VLOOKUP(N34,$H$88:$J$92,IF(RIGHT(C34,1)="r",3,2),FALSE))*VLOOKUP(J34,$K$51:$M$53,IF(OR(C34="LN",C34="LT",C34="SK"),3,2),FALSE),0)</f>
        <v>0</v>
      </c>
      <c r="L34" s="26">
        <f>IF(C34="SK",ROUNDDOWN(A34*K34/2,0),A34*K34)</f>
        <v>0</v>
      </c>
      <c r="N34" s="2" t="str">
        <f>IF(LEFT(D34,1)="-","L",LEFT(D34,1))</f>
        <v>L</v>
      </c>
      <c r="O34" s="2">
        <f>IF(RIGHT(D34,1)="-",0,RIGHT(D34,1))</f>
        <v>0</v>
      </c>
      <c r="P34" s="2">
        <f>IF(C34="MC",1,IF(C34="LC",IF(N34="M",1,2),0))*A34</f>
        <v>0</v>
      </c>
      <c r="Q34" s="2">
        <f>IF(J34="P",VLOOKUP(C34,$C$72:$N$85,10,FALSE),IF(J34="G",VLOOKUP(C34,$C$72:$N$85,12,FALSE),VLOOKUP(C34,$C$72:$N$85,11,FALSE)))*A34</f>
        <v>0</v>
      </c>
      <c r="R34" s="2">
        <f>IF(C34="SK",0,IF(RIGHT(C34,1)="r",0,IF(OR(N34="E",N34="G"),1,IF(OR(N34="M",N34="I"),-1,0))))*(IF(C34="SK",A34/2,A34))</f>
        <v>0</v>
      </c>
    </row>
    <row r="35" spans="1:18" ht="13.5" customHeight="1">
      <c r="A35" s="10"/>
      <c r="B35" s="11"/>
      <c r="C35" s="28" t="s">
        <v>48</v>
      </c>
      <c r="D35" s="28" t="s">
        <v>48</v>
      </c>
      <c r="E35" s="28" t="s">
        <v>48</v>
      </c>
      <c r="F35" s="28">
        <v>0</v>
      </c>
      <c r="G35" s="28" t="s">
        <v>49</v>
      </c>
      <c r="H35" s="28" t="s">
        <v>49</v>
      </c>
      <c r="I35" s="28" t="s">
        <v>49</v>
      </c>
      <c r="J35" s="29" t="s">
        <v>48</v>
      </c>
      <c r="K35" s="25">
        <f>ROUND((VLOOKUP(C35,$C$72:$J$85,O35+2,FALSE)+VLOOKUP(E35,$C$88:$E$91,IF(RIGHT(C35,1)="r",3,2),FALSE)+IF(F35=1,"2",IF(F35=2,"3","0"))+VLOOKUP(G35,$G$51:$I$69,IF(RIGHT(C35,1)="r",3,2),FALSE)+VLOOKUP(H35,$G$51:$I$69,IF(RIGHT(C35,1)="r",3,2),FALSE)+VLOOKUP(I35,$G$51:$I$69,IF(RIGHT(C35,1)="r",3,2),FALSE)+VLOOKUP(N35,$H$88:$J$92,IF(RIGHT(C35,1)="r",3,2),FALSE))*VLOOKUP(J35,$K$51:$M$53,IF(OR(C35="LN",C35="LT",C35="SK"),3,2),FALSE),0)</f>
        <v>0</v>
      </c>
      <c r="L35" s="26">
        <f>IF(C35="SK",ROUNDDOWN(A35*K35/2,0),A35*K35)</f>
        <v>0</v>
      </c>
      <c r="N35" s="2" t="str">
        <f>IF(LEFT(D35,1)="-","L",LEFT(D35,1))</f>
        <v>L</v>
      </c>
      <c r="O35" s="2">
        <f>IF(RIGHT(D35,1)="-",0,RIGHT(D35,1))</f>
        <v>0</v>
      </c>
      <c r="P35" s="2">
        <f>IF(C35="MC",1,IF(C35="LC",IF(N35="M",1,2),0))*A35</f>
        <v>0</v>
      </c>
      <c r="Q35" s="2">
        <f>IF(J35="P",VLOOKUP(C35,$C$72:$N$85,10,FALSE),IF(J35="G",VLOOKUP(C35,$C$72:$N$85,12,FALSE),VLOOKUP(C35,$C$72:$N$85,11,FALSE)))*A35</f>
        <v>0</v>
      </c>
      <c r="R35" s="2">
        <f>IF(C35="SK",0,IF(RIGHT(C35,1)="r",0,IF(OR(N35="E",N35="G"),1,IF(OR(N35="M",N35="I"),-1,0))))*(IF(C35="SK",A35/2,A35))</f>
        <v>0</v>
      </c>
    </row>
    <row r="36" spans="1:18" ht="13.5" customHeight="1" thickBot="1">
      <c r="A36" s="12"/>
      <c r="B36" s="13"/>
      <c r="C36" s="15" t="s">
        <v>48</v>
      </c>
      <c r="D36" s="15" t="s">
        <v>48</v>
      </c>
      <c r="E36" s="15" t="s">
        <v>48</v>
      </c>
      <c r="F36" s="15">
        <v>0</v>
      </c>
      <c r="G36" s="15" t="s">
        <v>49</v>
      </c>
      <c r="H36" s="15" t="s">
        <v>49</v>
      </c>
      <c r="I36" s="15" t="s">
        <v>49</v>
      </c>
      <c r="J36" s="15" t="s">
        <v>48</v>
      </c>
      <c r="K36" s="49">
        <f>ROUND((VLOOKUP(C36,$C$72:$J$85,O36+2,FALSE)+VLOOKUP(E36,$C$88:$E$91,IF(RIGHT(C36,1)="r",3,2),FALSE)+IF(F36=1,"2",IF(F36=2,"3","0"))+VLOOKUP(G36,$G$51:$I$69,IF(RIGHT(C36,1)="r",3,2),FALSE)+VLOOKUP(H36,$G$51:$I$69,IF(RIGHT(C36,1)="r",3,2),FALSE)+VLOOKUP(I36,$G$51:$I$69,IF(RIGHT(C36,1)="r",3,2),FALSE)+VLOOKUP(N36,$H$88:$J$92,IF(RIGHT(C36,1)="r",3,2),FALSE))*VLOOKUP(J36,$K$51:$M$53,IF(OR(C36="LN",C36="LT",C36="SK"),3,2),FALSE),0)</f>
        <v>0</v>
      </c>
      <c r="L36" s="27">
        <f>IF(C36="SK",ROUNDDOWN(A36*K36/2,0),A36*K36)</f>
        <v>0</v>
      </c>
      <c r="N36" s="2" t="str">
        <f>IF(LEFT(D36,1)="-","L",LEFT(D36,1))</f>
        <v>L</v>
      </c>
      <c r="O36" s="2">
        <f>IF(RIGHT(D36,1)="-",0,RIGHT(D36,1))</f>
        <v>0</v>
      </c>
      <c r="P36" s="2">
        <f>IF(C36="MC",1,IF(C36="LC",IF(N36="M",1,2),0))*A36</f>
        <v>0</v>
      </c>
      <c r="Q36" s="2">
        <f>IF(J36="P",VLOOKUP(C36,$C$72:$N$85,10,FALSE),IF(J36="G",VLOOKUP(C36,$C$72:$N$85,12,FALSE),VLOOKUP(C36,$C$72:$N$85,11,FALSE)))*A36</f>
        <v>0</v>
      </c>
      <c r="R36" s="2">
        <f>IF(C36="SK",0,IF(RIGHT(C36,1)="r",0,IF(OR(N36="E",N36="G"),1,IF(OR(N36="M",N36="I"),-1,0))))*(IF(C36="SK",A36/2,A36))</f>
        <v>0</v>
      </c>
    </row>
    <row r="37" spans="1:12" ht="6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6" ht="13.5" customHeight="1" thickBot="1" thickTop="1">
      <c r="A38" s="39">
        <f>SUM(A7:D37)</f>
        <v>0</v>
      </c>
      <c r="B38" s="40" t="s">
        <v>4</v>
      </c>
      <c r="C38" s="41"/>
      <c r="D38" s="41"/>
      <c r="E38" s="40"/>
      <c r="F38" s="41"/>
      <c r="G38" s="41"/>
      <c r="H38" s="41"/>
      <c r="I38" s="41"/>
      <c r="J38" s="41" t="s">
        <v>3</v>
      </c>
      <c r="K38" s="41"/>
      <c r="L38" s="42">
        <f>L5+L11+L21+L30</f>
        <v>0</v>
      </c>
      <c r="P38" s="2">
        <f>SUM(P7:P37)</f>
        <v>0</v>
      </c>
    </row>
    <row r="39" ht="13.5" thickTop="1"/>
    <row r="41" ht="12.75">
      <c r="S41" s="2"/>
    </row>
    <row r="42" ht="12.75">
      <c r="S42" s="2"/>
    </row>
    <row r="43" ht="12.75">
      <c r="S43" s="2"/>
    </row>
    <row r="44" ht="12.75">
      <c r="S44" s="2"/>
    </row>
    <row r="45" spans="19:20" ht="12.75">
      <c r="S45" s="2"/>
      <c r="T45" s="44"/>
    </row>
    <row r="46" spans="19:20" ht="12.75">
      <c r="S46" s="2"/>
      <c r="T46" s="44"/>
    </row>
    <row r="47" spans="19:20" ht="12.75">
      <c r="S47" s="2"/>
      <c r="T47" s="44"/>
    </row>
    <row r="48" spans="19:20" ht="12.75">
      <c r="S48" s="2"/>
      <c r="T48" s="44"/>
    </row>
    <row r="49" spans="19:20" ht="12.75">
      <c r="S49" s="2"/>
      <c r="T49" s="44"/>
    </row>
    <row r="50" spans="1:20" s="3" customFormat="1" ht="12.75" hidden="1">
      <c r="A50" s="3" t="s">
        <v>5</v>
      </c>
      <c r="C50" s="3" t="s">
        <v>0</v>
      </c>
      <c r="D50" s="3" t="s">
        <v>9</v>
      </c>
      <c r="E50" s="3" t="s">
        <v>10</v>
      </c>
      <c r="F50" s="3" t="s">
        <v>11</v>
      </c>
      <c r="G50" s="3" t="s">
        <v>12</v>
      </c>
      <c r="H50" s="16" t="s">
        <v>85</v>
      </c>
      <c r="I50" s="16" t="s">
        <v>80</v>
      </c>
      <c r="K50" s="3" t="s">
        <v>13</v>
      </c>
      <c r="L50" s="16" t="s">
        <v>47</v>
      </c>
      <c r="M50" s="16"/>
      <c r="N50" s="16"/>
      <c r="Q50" s="16"/>
      <c r="R50" s="2"/>
      <c r="S50" s="2"/>
      <c r="T50" s="45"/>
    </row>
    <row r="51" spans="3:20" ht="12.75" hidden="1">
      <c r="C51" s="7" t="s">
        <v>48</v>
      </c>
      <c r="D51" s="1" t="s">
        <v>48</v>
      </c>
      <c r="E51" s="1" t="s">
        <v>48</v>
      </c>
      <c r="F51" s="1">
        <v>0</v>
      </c>
      <c r="G51" s="1" t="s">
        <v>49</v>
      </c>
      <c r="H51" s="2">
        <v>0</v>
      </c>
      <c r="I51" s="2">
        <v>0</v>
      </c>
      <c r="K51" s="7" t="s">
        <v>48</v>
      </c>
      <c r="L51" s="2">
        <v>1</v>
      </c>
      <c r="M51" s="2">
        <v>1</v>
      </c>
      <c r="S51" s="2"/>
      <c r="T51" s="44"/>
    </row>
    <row r="52" spans="3:20" ht="12.75" hidden="1">
      <c r="C52" t="s">
        <v>14</v>
      </c>
      <c r="D52" t="s">
        <v>24</v>
      </c>
      <c r="E52" t="s">
        <v>33</v>
      </c>
      <c r="F52">
        <v>1</v>
      </c>
      <c r="G52" s="47" t="s">
        <v>37</v>
      </c>
      <c r="H52" s="47">
        <v>1</v>
      </c>
      <c r="I52" s="47">
        <v>2</v>
      </c>
      <c r="K52" t="s">
        <v>36</v>
      </c>
      <c r="L52" s="2">
        <v>1.25</v>
      </c>
      <c r="M52" s="2">
        <v>1.33</v>
      </c>
      <c r="S52" s="2"/>
      <c r="T52" s="44"/>
    </row>
    <row r="53" spans="3:20" ht="12.75" hidden="1">
      <c r="C53" t="s">
        <v>15</v>
      </c>
      <c r="D53" t="s">
        <v>25</v>
      </c>
      <c r="E53" t="s">
        <v>34</v>
      </c>
      <c r="F53">
        <v>2</v>
      </c>
      <c r="G53" s="47" t="s">
        <v>39</v>
      </c>
      <c r="H53" s="47">
        <v>1</v>
      </c>
      <c r="I53" s="47">
        <v>0</v>
      </c>
      <c r="K53" t="s">
        <v>65</v>
      </c>
      <c r="L53" s="2">
        <v>0.75</v>
      </c>
      <c r="M53" s="2">
        <v>0.75</v>
      </c>
      <c r="S53" s="2"/>
      <c r="T53" s="44"/>
    </row>
    <row r="54" spans="3:20" ht="12.75" hidden="1">
      <c r="C54" t="s">
        <v>16</v>
      </c>
      <c r="D54" t="s">
        <v>26</v>
      </c>
      <c r="E54" t="s">
        <v>35</v>
      </c>
      <c r="G54" s="47" t="s">
        <v>71</v>
      </c>
      <c r="H54" s="47">
        <v>1</v>
      </c>
      <c r="I54" s="47">
        <v>0</v>
      </c>
      <c r="L54" s="2"/>
      <c r="M54" s="2"/>
      <c r="S54" s="2"/>
      <c r="T54" s="44"/>
    </row>
    <row r="55" spans="3:20" ht="12.75" hidden="1">
      <c r="C55" t="s">
        <v>17</v>
      </c>
      <c r="D55" t="s">
        <v>55</v>
      </c>
      <c r="G55" s="69" t="s">
        <v>112</v>
      </c>
      <c r="H55" s="47">
        <v>1</v>
      </c>
      <c r="I55" s="47">
        <v>0</v>
      </c>
      <c r="K55" s="3" t="s">
        <v>67</v>
      </c>
      <c r="L55" s="16" t="s">
        <v>47</v>
      </c>
      <c r="M55" s="16" t="s">
        <v>76</v>
      </c>
      <c r="S55" s="2"/>
      <c r="T55" s="44"/>
    </row>
    <row r="56" spans="3:20" ht="12.75" hidden="1">
      <c r="C56" t="s">
        <v>18</v>
      </c>
      <c r="D56" t="s">
        <v>27</v>
      </c>
      <c r="G56" s="47" t="s">
        <v>40</v>
      </c>
      <c r="H56" s="47">
        <v>-1</v>
      </c>
      <c r="I56" s="47">
        <v>-2</v>
      </c>
      <c r="K56" t="s">
        <v>56</v>
      </c>
      <c r="L56" s="2">
        <v>0</v>
      </c>
      <c r="M56" s="18" t="s">
        <v>48</v>
      </c>
      <c r="S56" s="2"/>
      <c r="T56" s="44"/>
    </row>
    <row r="57" spans="3:20" ht="12.75" hidden="1">
      <c r="C57" t="s">
        <v>19</v>
      </c>
      <c r="D57" t="s">
        <v>28</v>
      </c>
      <c r="G57" s="47" t="s">
        <v>38</v>
      </c>
      <c r="H57" s="47">
        <v>1</v>
      </c>
      <c r="I57" s="47">
        <v>0</v>
      </c>
      <c r="K57" t="s">
        <v>57</v>
      </c>
      <c r="L57" s="47">
        <v>4</v>
      </c>
      <c r="M57" s="2">
        <v>-1</v>
      </c>
      <c r="S57" s="2"/>
      <c r="T57" s="46"/>
    </row>
    <row r="58" spans="3:20" ht="12.75" hidden="1">
      <c r="C58" s="5" t="s">
        <v>88</v>
      </c>
      <c r="D58" t="s">
        <v>29</v>
      </c>
      <c r="G58" s="47" t="s">
        <v>72</v>
      </c>
      <c r="H58" s="47">
        <v>1</v>
      </c>
      <c r="I58" s="47">
        <v>0</v>
      </c>
      <c r="K58" t="s">
        <v>58</v>
      </c>
      <c r="L58" s="47">
        <v>8</v>
      </c>
      <c r="M58" s="2">
        <v>0</v>
      </c>
      <c r="S58" s="2"/>
      <c r="T58" s="46"/>
    </row>
    <row r="59" spans="3:20" ht="12.75" hidden="1">
      <c r="C59" s="5" t="s">
        <v>82</v>
      </c>
      <c r="D59" t="s">
        <v>30</v>
      </c>
      <c r="G59" s="69" t="s">
        <v>109</v>
      </c>
      <c r="H59" s="47">
        <v>2</v>
      </c>
      <c r="I59" s="47">
        <v>0</v>
      </c>
      <c r="K59" t="s">
        <v>59</v>
      </c>
      <c r="L59" s="47">
        <v>11</v>
      </c>
      <c r="M59" s="2">
        <v>1</v>
      </c>
      <c r="S59" s="2"/>
      <c r="T59" s="46"/>
    </row>
    <row r="60" spans="3:20" ht="12.75" hidden="1">
      <c r="C60" s="5" t="s">
        <v>91</v>
      </c>
      <c r="D60" t="s">
        <v>31</v>
      </c>
      <c r="G60" s="47" t="s">
        <v>41</v>
      </c>
      <c r="H60" s="47">
        <v>1</v>
      </c>
      <c r="I60" s="47">
        <v>0</v>
      </c>
      <c r="K60" t="s">
        <v>60</v>
      </c>
      <c r="L60" s="47">
        <v>14</v>
      </c>
      <c r="M60" s="2">
        <v>2</v>
      </c>
      <c r="S60" s="2"/>
      <c r="T60" s="46"/>
    </row>
    <row r="61" spans="3:20" ht="12.75" hidden="1">
      <c r="C61" s="5" t="s">
        <v>83</v>
      </c>
      <c r="D61" t="s">
        <v>22</v>
      </c>
      <c r="G61" s="47" t="s">
        <v>73</v>
      </c>
      <c r="H61" s="47">
        <v>1</v>
      </c>
      <c r="I61" s="47">
        <v>0</v>
      </c>
      <c r="K61" t="s">
        <v>61</v>
      </c>
      <c r="L61" s="47">
        <v>18</v>
      </c>
      <c r="M61" s="2">
        <v>3</v>
      </c>
      <c r="T61" s="44"/>
    </row>
    <row r="62" spans="3:20" ht="12.75" hidden="1">
      <c r="C62" s="5" t="s">
        <v>89</v>
      </c>
      <c r="D62" t="s">
        <v>23</v>
      </c>
      <c r="G62" s="47" t="s">
        <v>42</v>
      </c>
      <c r="H62" s="47">
        <v>1</v>
      </c>
      <c r="I62" s="47">
        <v>0</v>
      </c>
      <c r="L62" s="2"/>
      <c r="M62" s="2"/>
      <c r="T62" s="44"/>
    </row>
    <row r="63" spans="3:20" ht="12.75" hidden="1">
      <c r="C63" s="5" t="s">
        <v>84</v>
      </c>
      <c r="D63" t="s">
        <v>32</v>
      </c>
      <c r="G63" s="47" t="s">
        <v>43</v>
      </c>
      <c r="H63" s="47">
        <v>-1</v>
      </c>
      <c r="I63" s="47">
        <v>0</v>
      </c>
      <c r="L63" s="2"/>
      <c r="M63" s="2"/>
      <c r="T63" s="44"/>
    </row>
    <row r="64" spans="3:20" ht="12.75" hidden="1">
      <c r="C64" s="5" t="s">
        <v>90</v>
      </c>
      <c r="D64" t="s">
        <v>20</v>
      </c>
      <c r="G64" s="47" t="s">
        <v>45</v>
      </c>
      <c r="H64" s="47">
        <v>-1</v>
      </c>
      <c r="I64" s="47">
        <v>-1</v>
      </c>
      <c r="L64" s="2"/>
      <c r="M64" s="2"/>
      <c r="S64" s="2"/>
      <c r="T64" s="44"/>
    </row>
    <row r="65" spans="4:20" ht="12.75" hidden="1">
      <c r="D65" t="s">
        <v>21</v>
      </c>
      <c r="G65" s="47" t="s">
        <v>46</v>
      </c>
      <c r="H65" s="47">
        <v>1</v>
      </c>
      <c r="I65" s="47">
        <v>1</v>
      </c>
      <c r="K65" s="3"/>
      <c r="L65" s="2"/>
      <c r="M65" s="2"/>
      <c r="S65" s="2"/>
      <c r="T65" s="44"/>
    </row>
    <row r="66" spans="7:20" ht="12.75" hidden="1">
      <c r="G66" s="47" t="s">
        <v>44</v>
      </c>
      <c r="H66" s="47">
        <v>0</v>
      </c>
      <c r="I66" s="47">
        <v>-1</v>
      </c>
      <c r="K66" s="5"/>
      <c r="L66" s="2"/>
      <c r="M66" s="2"/>
      <c r="S66" s="2"/>
      <c r="T66" s="44"/>
    </row>
    <row r="67" spans="7:20" ht="12.75" hidden="1">
      <c r="G67" s="47" t="s">
        <v>70</v>
      </c>
      <c r="H67" s="47">
        <v>0</v>
      </c>
      <c r="I67" s="47">
        <v>-1</v>
      </c>
      <c r="K67" s="5"/>
      <c r="L67" s="2"/>
      <c r="M67" s="2"/>
      <c r="S67" s="2"/>
      <c r="T67" s="44"/>
    </row>
    <row r="68" spans="7:20" ht="12.75" hidden="1">
      <c r="G68" s="5"/>
      <c r="H68" s="2"/>
      <c r="I68" s="2"/>
      <c r="L68" s="2"/>
      <c r="M68" s="2"/>
      <c r="S68" s="2"/>
      <c r="T68" s="30"/>
    </row>
    <row r="69" spans="7:20" ht="12.75" hidden="1">
      <c r="G69" s="5"/>
      <c r="H69" s="2"/>
      <c r="I69" s="2"/>
      <c r="L69" s="2"/>
      <c r="M69" s="2"/>
      <c r="S69" s="2"/>
      <c r="T69" s="30"/>
    </row>
    <row r="70" spans="7:20" ht="12.75" hidden="1">
      <c r="G70" s="16" t="s">
        <v>81</v>
      </c>
      <c r="L70" s="2"/>
      <c r="M70" s="16" t="s">
        <v>79</v>
      </c>
      <c r="S70" s="2"/>
      <c r="T70" s="30"/>
    </row>
    <row r="71" spans="3:14" ht="12.75" hidden="1">
      <c r="C71" s="3" t="s">
        <v>9</v>
      </c>
      <c r="D71" s="3">
        <v>0</v>
      </c>
      <c r="E71" s="3">
        <v>1</v>
      </c>
      <c r="F71" s="3">
        <v>2</v>
      </c>
      <c r="G71" s="3">
        <v>3</v>
      </c>
      <c r="H71" s="3">
        <v>4</v>
      </c>
      <c r="I71" s="3">
        <v>5</v>
      </c>
      <c r="J71" s="3">
        <v>6</v>
      </c>
      <c r="L71" s="16" t="s">
        <v>65</v>
      </c>
      <c r="M71" s="16" t="s">
        <v>52</v>
      </c>
      <c r="N71" s="16" t="s">
        <v>36</v>
      </c>
    </row>
    <row r="72" spans="3:14" ht="12.75" hidden="1">
      <c r="C72" s="7" t="s">
        <v>48</v>
      </c>
      <c r="D72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L72" s="2">
        <v>0</v>
      </c>
      <c r="M72" s="2">
        <v>0</v>
      </c>
      <c r="N72" s="2">
        <v>0</v>
      </c>
    </row>
    <row r="73" spans="3:14" ht="12.75" hidden="1">
      <c r="C73" t="s">
        <v>14</v>
      </c>
      <c r="D73">
        <v>0</v>
      </c>
      <c r="E73">
        <v>6</v>
      </c>
      <c r="F73">
        <v>7</v>
      </c>
      <c r="G73">
        <v>9</v>
      </c>
      <c r="H73">
        <v>11</v>
      </c>
      <c r="I73">
        <v>13</v>
      </c>
      <c r="J73">
        <v>15</v>
      </c>
      <c r="L73" s="2">
        <v>3</v>
      </c>
      <c r="M73" s="2">
        <v>4</v>
      </c>
      <c r="N73" s="2">
        <v>6</v>
      </c>
    </row>
    <row r="74" spans="3:14" ht="12.75" hidden="1">
      <c r="C74" t="s">
        <v>15</v>
      </c>
      <c r="D74">
        <v>0</v>
      </c>
      <c r="E74" s="14">
        <v>7</v>
      </c>
      <c r="F74">
        <v>8</v>
      </c>
      <c r="G74">
        <v>10</v>
      </c>
      <c r="H74">
        <v>12</v>
      </c>
      <c r="I74">
        <v>14</v>
      </c>
      <c r="J74">
        <v>16</v>
      </c>
      <c r="L74" s="2">
        <v>3</v>
      </c>
      <c r="M74" s="2">
        <v>4</v>
      </c>
      <c r="N74" s="2">
        <v>6</v>
      </c>
    </row>
    <row r="75" spans="3:14" ht="12.75" hidden="1">
      <c r="C75" t="s">
        <v>16</v>
      </c>
      <c r="D75">
        <v>0</v>
      </c>
      <c r="E75" s="14">
        <v>7</v>
      </c>
      <c r="F75">
        <v>8</v>
      </c>
      <c r="G75">
        <v>10</v>
      </c>
      <c r="H75">
        <v>12</v>
      </c>
      <c r="I75">
        <v>14</v>
      </c>
      <c r="J75">
        <v>16</v>
      </c>
      <c r="L75" s="2">
        <v>1</v>
      </c>
      <c r="M75" s="2">
        <v>2</v>
      </c>
      <c r="N75" s="18">
        <v>3</v>
      </c>
    </row>
    <row r="76" spans="3:14" ht="12.75" hidden="1">
      <c r="C76" t="s">
        <v>17</v>
      </c>
      <c r="D76">
        <v>0</v>
      </c>
      <c r="E76" s="48">
        <v>6</v>
      </c>
      <c r="F76" s="48">
        <v>7</v>
      </c>
      <c r="G76" s="48">
        <v>9</v>
      </c>
      <c r="H76" s="48">
        <v>12</v>
      </c>
      <c r="I76" s="48">
        <v>15</v>
      </c>
      <c r="J76" s="48">
        <v>18</v>
      </c>
      <c r="L76" s="2">
        <v>2</v>
      </c>
      <c r="M76" s="2">
        <v>3</v>
      </c>
      <c r="N76" s="2">
        <v>4</v>
      </c>
    </row>
    <row r="77" spans="3:14" ht="12.75" hidden="1">
      <c r="C77" t="s">
        <v>18</v>
      </c>
      <c r="D77">
        <v>0</v>
      </c>
      <c r="E77" s="14" t="s">
        <v>7</v>
      </c>
      <c r="F77" s="48">
        <v>8</v>
      </c>
      <c r="G77">
        <v>10</v>
      </c>
      <c r="H77" s="48">
        <v>13</v>
      </c>
      <c r="I77" s="48">
        <v>16</v>
      </c>
      <c r="J77" s="48">
        <v>19</v>
      </c>
      <c r="L77" s="2">
        <v>2</v>
      </c>
      <c r="M77" s="2">
        <v>3</v>
      </c>
      <c r="N77" s="2">
        <v>4</v>
      </c>
    </row>
    <row r="78" spans="3:14" ht="12.75" hidden="1">
      <c r="C78" t="s">
        <v>19</v>
      </c>
      <c r="D78">
        <v>0</v>
      </c>
      <c r="E78" s="14" t="s">
        <v>7</v>
      </c>
      <c r="F78" s="48">
        <v>10</v>
      </c>
      <c r="G78">
        <v>12</v>
      </c>
      <c r="H78" s="48">
        <v>15</v>
      </c>
      <c r="I78" s="48">
        <v>18</v>
      </c>
      <c r="J78" s="48">
        <v>21</v>
      </c>
      <c r="L78" s="2">
        <v>2</v>
      </c>
      <c r="M78" s="2">
        <v>3</v>
      </c>
      <c r="N78" s="2">
        <v>4</v>
      </c>
    </row>
    <row r="79" spans="3:14" ht="12.75" hidden="1">
      <c r="C79" s="5" t="s">
        <v>88</v>
      </c>
      <c r="D79">
        <v>0</v>
      </c>
      <c r="E79" s="14" t="s">
        <v>7</v>
      </c>
      <c r="F79">
        <v>7</v>
      </c>
      <c r="G79">
        <v>8</v>
      </c>
      <c r="H79">
        <v>9</v>
      </c>
      <c r="I79">
        <v>10</v>
      </c>
      <c r="J79">
        <v>11</v>
      </c>
      <c r="L79" s="2">
        <v>2</v>
      </c>
      <c r="M79" s="2">
        <v>3</v>
      </c>
      <c r="N79" s="2">
        <v>4</v>
      </c>
    </row>
    <row r="80" spans="3:14" ht="12.75" hidden="1">
      <c r="C80" s="5" t="s">
        <v>82</v>
      </c>
      <c r="D80">
        <v>0</v>
      </c>
      <c r="E80" s="14" t="s">
        <v>7</v>
      </c>
      <c r="F80">
        <v>9</v>
      </c>
      <c r="G80">
        <v>10</v>
      </c>
      <c r="H80">
        <v>11</v>
      </c>
      <c r="I80">
        <v>12</v>
      </c>
      <c r="J80">
        <v>13</v>
      </c>
      <c r="L80" s="2">
        <v>2</v>
      </c>
      <c r="M80" s="2">
        <v>3</v>
      </c>
      <c r="N80" s="2">
        <v>4</v>
      </c>
    </row>
    <row r="81" spans="3:14" ht="12.75" hidden="1">
      <c r="C81" s="5" t="s">
        <v>91</v>
      </c>
      <c r="D81">
        <v>0</v>
      </c>
      <c r="E81" s="14" t="s">
        <v>7</v>
      </c>
      <c r="F81">
        <v>11</v>
      </c>
      <c r="G81">
        <v>12</v>
      </c>
      <c r="H81">
        <v>13</v>
      </c>
      <c r="I81">
        <v>14</v>
      </c>
      <c r="J81">
        <v>15</v>
      </c>
      <c r="L81" s="2">
        <v>2</v>
      </c>
      <c r="M81" s="2">
        <v>3</v>
      </c>
      <c r="N81" s="2">
        <v>4</v>
      </c>
    </row>
    <row r="82" spans="3:14" ht="12.75" hidden="1">
      <c r="C82" s="5" t="s">
        <v>83</v>
      </c>
      <c r="D82">
        <v>0</v>
      </c>
      <c r="E82" s="14" t="s">
        <v>7</v>
      </c>
      <c r="F82">
        <v>13</v>
      </c>
      <c r="G82">
        <v>14</v>
      </c>
      <c r="H82">
        <v>15</v>
      </c>
      <c r="I82">
        <v>16</v>
      </c>
      <c r="J82">
        <v>17</v>
      </c>
      <c r="L82" s="2">
        <v>2</v>
      </c>
      <c r="M82" s="2">
        <v>3</v>
      </c>
      <c r="N82" s="2">
        <v>4</v>
      </c>
    </row>
    <row r="83" spans="3:14" ht="12.75" hidden="1">
      <c r="C83" s="5" t="s">
        <v>89</v>
      </c>
      <c r="D83">
        <v>0</v>
      </c>
      <c r="E83" s="14" t="s">
        <v>7</v>
      </c>
      <c r="F83">
        <v>9</v>
      </c>
      <c r="G83">
        <v>10</v>
      </c>
      <c r="H83">
        <v>11</v>
      </c>
      <c r="I83">
        <v>12</v>
      </c>
      <c r="J83">
        <v>13</v>
      </c>
      <c r="L83" s="2">
        <v>2</v>
      </c>
      <c r="M83" s="2">
        <v>3</v>
      </c>
      <c r="N83" s="2">
        <v>4</v>
      </c>
    </row>
    <row r="84" spans="3:14" ht="12.75" hidden="1">
      <c r="C84" s="5" t="s">
        <v>84</v>
      </c>
      <c r="D84">
        <v>0</v>
      </c>
      <c r="E84" s="14" t="s">
        <v>7</v>
      </c>
      <c r="F84">
        <v>11</v>
      </c>
      <c r="G84">
        <v>12</v>
      </c>
      <c r="H84">
        <v>13</v>
      </c>
      <c r="I84">
        <v>14</v>
      </c>
      <c r="J84">
        <v>15</v>
      </c>
      <c r="L84" s="2">
        <v>2</v>
      </c>
      <c r="M84" s="2">
        <v>3</v>
      </c>
      <c r="N84" s="2">
        <v>4</v>
      </c>
    </row>
    <row r="85" spans="3:14" ht="12.75" hidden="1">
      <c r="C85" s="5" t="s">
        <v>90</v>
      </c>
      <c r="D85">
        <v>0</v>
      </c>
      <c r="E85" s="14" t="s">
        <v>7</v>
      </c>
      <c r="F85">
        <v>13</v>
      </c>
      <c r="G85">
        <v>14</v>
      </c>
      <c r="H85">
        <v>15</v>
      </c>
      <c r="I85">
        <v>16</v>
      </c>
      <c r="J85">
        <v>17</v>
      </c>
      <c r="L85" s="2">
        <v>2</v>
      </c>
      <c r="M85" s="2">
        <v>3</v>
      </c>
      <c r="N85" s="2">
        <v>4</v>
      </c>
    </row>
    <row r="86" spans="12:13" ht="12.75" hidden="1">
      <c r="L86" s="2"/>
      <c r="M86" s="2"/>
    </row>
    <row r="87" spans="3:13" ht="12.75" hidden="1">
      <c r="C87" s="3" t="s">
        <v>86</v>
      </c>
      <c r="E87" s="3" t="s">
        <v>80</v>
      </c>
      <c r="H87" s="3" t="s">
        <v>50</v>
      </c>
      <c r="J87" s="3" t="s">
        <v>80</v>
      </c>
      <c r="L87" s="2"/>
      <c r="M87" s="2"/>
    </row>
    <row r="88" spans="3:13" ht="12.75" hidden="1">
      <c r="C88" s="1" t="s">
        <v>48</v>
      </c>
      <c r="D88">
        <v>0</v>
      </c>
      <c r="E88">
        <v>0</v>
      </c>
      <c r="H88" s="6" t="s">
        <v>51</v>
      </c>
      <c r="I88" s="48">
        <v>-3</v>
      </c>
      <c r="J88">
        <v>0</v>
      </c>
      <c r="L88" s="2"/>
      <c r="M88" s="2"/>
    </row>
    <row r="89" spans="3:13" ht="12.75" hidden="1">
      <c r="C89" t="s">
        <v>33</v>
      </c>
      <c r="D89">
        <v>1</v>
      </c>
      <c r="E89">
        <v>1</v>
      </c>
      <c r="H89" s="6" t="s">
        <v>52</v>
      </c>
      <c r="I89" s="48">
        <v>-2</v>
      </c>
      <c r="J89">
        <v>0</v>
      </c>
      <c r="L89" s="2"/>
      <c r="M89" s="2"/>
    </row>
    <row r="90" spans="3:13" ht="12.75" hidden="1">
      <c r="C90" t="s">
        <v>34</v>
      </c>
      <c r="D90">
        <v>0</v>
      </c>
      <c r="E90">
        <v>0</v>
      </c>
      <c r="H90" s="6" t="s">
        <v>53</v>
      </c>
      <c r="I90">
        <v>0</v>
      </c>
      <c r="J90">
        <v>0</v>
      </c>
      <c r="L90" s="2"/>
      <c r="M90" s="2"/>
    </row>
    <row r="91" spans="3:13" ht="12.75" hidden="1">
      <c r="C91" t="s">
        <v>35</v>
      </c>
      <c r="D91">
        <v>-1</v>
      </c>
      <c r="E91" s="48">
        <v>-2</v>
      </c>
      <c r="H91" s="6" t="s">
        <v>54</v>
      </c>
      <c r="I91">
        <v>2</v>
      </c>
      <c r="J91">
        <v>1</v>
      </c>
      <c r="L91" s="2"/>
      <c r="M91" s="2"/>
    </row>
    <row r="92" spans="8:13" ht="12.75" hidden="1">
      <c r="H92" s="6" t="s">
        <v>36</v>
      </c>
      <c r="I92">
        <v>3</v>
      </c>
      <c r="J92">
        <v>1</v>
      </c>
      <c r="L92" s="2"/>
      <c r="M92" s="2"/>
    </row>
    <row r="93" spans="12:13" ht="12.75" hidden="1">
      <c r="L93" s="2"/>
      <c r="M93" s="2"/>
    </row>
    <row r="94" ht="12.75" hidden="1"/>
    <row r="95" ht="12.75" hidden="1"/>
    <row r="96" ht="12.75" hidden="1"/>
    <row r="97" ht="12.75" hidden="1"/>
    <row r="98" ht="12.75" hidden="1"/>
    <row r="99" ht="12.75" hidden="1"/>
    <row r="100" spans="6:10" ht="12.75" hidden="1">
      <c r="F100" s="2"/>
      <c r="G100" s="2"/>
      <c r="H100" s="2"/>
      <c r="I100" s="2"/>
      <c r="J100" s="2"/>
    </row>
    <row r="101" spans="6:10" ht="12.75" hidden="1">
      <c r="F101" s="2"/>
      <c r="G101" s="2"/>
      <c r="H101" s="2"/>
      <c r="I101" s="2"/>
      <c r="J101" s="2"/>
    </row>
    <row r="102" spans="6:10" ht="12.75" hidden="1">
      <c r="F102" s="2"/>
      <c r="G102" s="2"/>
      <c r="H102" s="2"/>
      <c r="I102" s="2"/>
      <c r="J102" s="2"/>
    </row>
    <row r="103" spans="6:10" ht="12.75" hidden="1">
      <c r="F103" s="2"/>
      <c r="G103" s="2"/>
      <c r="H103" s="2"/>
      <c r="I103" s="2"/>
      <c r="J103" s="2"/>
    </row>
    <row r="104" spans="6:10" ht="12.75" hidden="1">
      <c r="F104" s="2"/>
      <c r="G104" s="2"/>
      <c r="H104" s="2"/>
      <c r="I104" s="2"/>
      <c r="J104" s="2"/>
    </row>
    <row r="105" spans="6:10" ht="12.75" hidden="1">
      <c r="F105" s="2"/>
      <c r="G105" s="2"/>
      <c r="H105" s="2"/>
      <c r="I105" s="2"/>
      <c r="J105" s="2"/>
    </row>
    <row r="106" spans="6:10" ht="12.75" hidden="1">
      <c r="F106" s="2"/>
      <c r="G106" s="2"/>
      <c r="H106" s="2"/>
      <c r="I106" s="2"/>
      <c r="J106" s="2"/>
    </row>
    <row r="107" spans="6:10" ht="12.75" hidden="1">
      <c r="F107" s="2"/>
      <c r="G107" s="2"/>
      <c r="H107" s="2"/>
      <c r="I107" s="2"/>
      <c r="J107" s="2"/>
    </row>
    <row r="108" spans="6:10" ht="12.75" hidden="1">
      <c r="F108" s="2"/>
      <c r="G108" s="2"/>
      <c r="H108" s="2"/>
      <c r="I108" s="2"/>
      <c r="J108" s="2"/>
    </row>
    <row r="109" spans="6:10" ht="12.75" hidden="1">
      <c r="F109" s="2"/>
      <c r="G109" s="2"/>
      <c r="H109" s="2"/>
      <c r="I109" s="2"/>
      <c r="J109" s="2"/>
    </row>
    <row r="110" spans="6:10" ht="12.75" hidden="1">
      <c r="F110" s="2"/>
      <c r="G110" s="2"/>
      <c r="H110" s="2"/>
      <c r="I110" s="2"/>
      <c r="J110" s="2"/>
    </row>
    <row r="111" spans="6:10" ht="12.75" hidden="1">
      <c r="F111" s="2"/>
      <c r="G111" s="2"/>
      <c r="H111" s="2"/>
      <c r="I111" s="2"/>
      <c r="J111" s="2"/>
    </row>
    <row r="112" spans="6:10" ht="12.75" hidden="1">
      <c r="F112" s="2"/>
      <c r="G112" s="2"/>
      <c r="H112" s="2"/>
      <c r="I112" s="2"/>
      <c r="J112" s="2"/>
    </row>
    <row r="113" spans="6:10" ht="12.75" hidden="1">
      <c r="F113" s="2"/>
      <c r="G113" s="2"/>
      <c r="H113" s="2"/>
      <c r="I113" s="2"/>
      <c r="J113" s="2"/>
    </row>
    <row r="114" spans="6:10" ht="12.75" hidden="1">
      <c r="F114" s="2"/>
      <c r="G114" s="2"/>
      <c r="H114" s="2"/>
      <c r="I114" s="2"/>
      <c r="J114" s="2"/>
    </row>
    <row r="115" spans="6:10" ht="12.75" hidden="1">
      <c r="F115" s="2"/>
      <c r="G115" s="2"/>
      <c r="H115" s="2"/>
      <c r="I115" s="2"/>
      <c r="J115" s="2"/>
    </row>
    <row r="116" spans="6:10" ht="12.75">
      <c r="F116" s="2"/>
      <c r="G116" s="2"/>
      <c r="H116" s="2"/>
      <c r="I116" s="2"/>
      <c r="J116" s="2"/>
    </row>
    <row r="117" spans="6:10" ht="12.75">
      <c r="F117" s="2"/>
      <c r="G117" s="2"/>
      <c r="H117" s="2"/>
      <c r="I117" s="2"/>
      <c r="J117" s="2"/>
    </row>
    <row r="118" spans="6:10" ht="12.75">
      <c r="F118" s="2"/>
      <c r="G118" s="2"/>
      <c r="H118" s="2"/>
      <c r="I118" s="2"/>
      <c r="J118" s="2"/>
    </row>
    <row r="119" spans="6:10" ht="12.75">
      <c r="F119" s="2"/>
      <c r="G119" s="2"/>
      <c r="H119" s="2"/>
      <c r="I119" s="2"/>
      <c r="J119" s="2"/>
    </row>
    <row r="120" spans="6:10" ht="12.75">
      <c r="F120" s="2"/>
      <c r="G120" s="2"/>
      <c r="H120" s="2"/>
      <c r="I120" s="2"/>
      <c r="J120" s="2"/>
    </row>
    <row r="121" spans="6:10" ht="12.75">
      <c r="F121" s="2"/>
      <c r="G121" s="2"/>
      <c r="H121" s="2"/>
      <c r="I121" s="2"/>
      <c r="J121" s="2"/>
    </row>
    <row r="122" spans="6:10" ht="12.75">
      <c r="F122" s="2"/>
      <c r="G122" s="2"/>
      <c r="H122" s="2"/>
      <c r="I122" s="2"/>
      <c r="J122" s="2"/>
    </row>
    <row r="123" spans="6:10" ht="12.75">
      <c r="F123" s="2"/>
      <c r="G123" s="2"/>
      <c r="H123" s="2"/>
      <c r="I123" s="2"/>
      <c r="J123" s="2"/>
    </row>
    <row r="124" spans="6:10" ht="12.75">
      <c r="F124" s="2"/>
      <c r="G124" s="2"/>
      <c r="H124" s="2"/>
      <c r="I124" s="2"/>
      <c r="J124" s="2"/>
    </row>
    <row r="125" spans="6:10" ht="12.75">
      <c r="F125" s="2"/>
      <c r="G125" s="2"/>
      <c r="H125" s="2"/>
      <c r="I125" s="2"/>
      <c r="J125" s="2"/>
    </row>
    <row r="126" spans="6:10" ht="12.75">
      <c r="F126" s="2"/>
      <c r="G126" s="2"/>
      <c r="H126" s="2"/>
      <c r="I126" s="2"/>
      <c r="J126" s="2"/>
    </row>
    <row r="127" spans="6:10" ht="12.75">
      <c r="F127" s="2"/>
      <c r="G127" s="2"/>
      <c r="H127" s="2"/>
      <c r="I127" s="2"/>
      <c r="J127" s="2"/>
    </row>
    <row r="128" spans="6:10" ht="12.75">
      <c r="F128" s="2"/>
      <c r="G128" s="2"/>
      <c r="H128" s="2"/>
      <c r="I128" s="2"/>
      <c r="J128" s="2"/>
    </row>
    <row r="129" spans="6:10" ht="12.75">
      <c r="F129" s="2"/>
      <c r="G129" s="2"/>
      <c r="H129" s="2"/>
      <c r="I129" s="2"/>
      <c r="J129" s="2"/>
    </row>
    <row r="130" spans="6:10" ht="12.75">
      <c r="F130" s="2"/>
      <c r="G130" s="2"/>
      <c r="H130" s="2"/>
      <c r="I130" s="2"/>
      <c r="J130" s="2"/>
    </row>
    <row r="131" spans="6:10" ht="12.75">
      <c r="F131" s="2"/>
      <c r="G131" s="2"/>
      <c r="H131" s="2"/>
      <c r="I131" s="2"/>
      <c r="J131" s="2"/>
    </row>
    <row r="132" spans="6:10" ht="12.75">
      <c r="F132" s="2"/>
      <c r="G132" s="2"/>
      <c r="H132" s="2"/>
      <c r="I132" s="2"/>
      <c r="J132" s="2"/>
    </row>
    <row r="133" spans="6:10" ht="12.75">
      <c r="F133" s="2"/>
      <c r="G133" s="2"/>
      <c r="H133" s="2"/>
      <c r="I133" s="2"/>
      <c r="J133" s="2"/>
    </row>
    <row r="134" spans="6:10" ht="12.75">
      <c r="F134" s="2"/>
      <c r="G134" s="2"/>
      <c r="H134" s="2"/>
      <c r="I134" s="2"/>
      <c r="J134" s="2"/>
    </row>
    <row r="135" spans="6:10" ht="12.75">
      <c r="F135" s="2"/>
      <c r="G135" s="2"/>
      <c r="H135" s="2"/>
      <c r="I135" s="2"/>
      <c r="J135" s="2"/>
    </row>
    <row r="136" spans="6:10" ht="12.75">
      <c r="F136" s="2"/>
      <c r="G136" s="2"/>
      <c r="H136" s="2"/>
      <c r="I136" s="2"/>
      <c r="J136" s="2"/>
    </row>
    <row r="137" spans="6:10" ht="12.75">
      <c r="F137" s="2"/>
      <c r="G137" s="2"/>
      <c r="H137" s="2"/>
      <c r="I137" s="2"/>
      <c r="J137" s="2"/>
    </row>
    <row r="138" spans="6:10" ht="12.75">
      <c r="F138" s="2"/>
      <c r="G138" s="2"/>
      <c r="H138" s="2"/>
      <c r="I138" s="2"/>
      <c r="J138" s="2"/>
    </row>
    <row r="139" spans="6:10" ht="12.75">
      <c r="F139" s="2"/>
      <c r="G139" s="2"/>
      <c r="H139" s="2"/>
      <c r="I139" s="2"/>
      <c r="J139" s="2"/>
    </row>
    <row r="140" spans="6:10" ht="12.75">
      <c r="F140" s="2"/>
      <c r="G140" s="2"/>
      <c r="H140" s="2"/>
      <c r="I140" s="2"/>
      <c r="J140" s="2"/>
    </row>
    <row r="141" spans="6:10" ht="12.75">
      <c r="F141" s="2"/>
      <c r="G141" s="2"/>
      <c r="H141" s="2"/>
      <c r="I141" s="2"/>
      <c r="J141" s="2"/>
    </row>
    <row r="142" spans="6:10" ht="12.75">
      <c r="F142" s="2"/>
      <c r="G142" s="2"/>
      <c r="H142" s="2"/>
      <c r="I142" s="2"/>
      <c r="J142" s="2"/>
    </row>
    <row r="143" spans="6:10" ht="12.75">
      <c r="F143" s="2"/>
      <c r="G143" s="2"/>
      <c r="H143" s="2"/>
      <c r="I143" s="2"/>
      <c r="J143" s="2"/>
    </row>
    <row r="144" spans="6:10" ht="12.75">
      <c r="F144" s="2"/>
      <c r="G144" s="2"/>
      <c r="H144" s="2"/>
      <c r="I144" s="2"/>
      <c r="J144" s="2"/>
    </row>
    <row r="145" spans="6:10" ht="12.75">
      <c r="F145" s="2"/>
      <c r="G145" s="2"/>
      <c r="H145" s="2"/>
      <c r="I145" s="2"/>
      <c r="J145" s="2"/>
    </row>
    <row r="146" spans="6:10" ht="12.75">
      <c r="F146" s="2"/>
      <c r="G146" s="2"/>
      <c r="H146" s="2"/>
      <c r="I146" s="2"/>
      <c r="J146" s="2"/>
    </row>
    <row r="147" spans="6:10" ht="12.75">
      <c r="F147" s="2"/>
      <c r="G147" s="2"/>
      <c r="H147" s="2"/>
      <c r="I147" s="2"/>
      <c r="J147" s="2"/>
    </row>
    <row r="148" spans="6:10" ht="12.75">
      <c r="F148" s="2"/>
      <c r="G148" s="2"/>
      <c r="H148" s="2"/>
      <c r="I148" s="2"/>
      <c r="J148" s="2"/>
    </row>
    <row r="149" spans="6:10" ht="12.75">
      <c r="F149" s="2"/>
      <c r="G149" s="2"/>
      <c r="H149" s="2"/>
      <c r="I149" s="2"/>
      <c r="J149" s="2"/>
    </row>
    <row r="150" spans="6:10" ht="12.75">
      <c r="F150" s="2"/>
      <c r="G150" s="2"/>
      <c r="H150" s="2"/>
      <c r="I150" s="2"/>
      <c r="J150" s="2"/>
    </row>
    <row r="151" spans="6:10" ht="12.75">
      <c r="F151" s="2"/>
      <c r="G151" s="2"/>
      <c r="H151" s="2"/>
      <c r="I151" s="2"/>
      <c r="J151" s="2"/>
    </row>
    <row r="152" spans="6:10" ht="12.75">
      <c r="F152" s="2"/>
      <c r="G152" s="2"/>
      <c r="H152" s="2"/>
      <c r="I152" s="2"/>
      <c r="J152" s="2"/>
    </row>
    <row r="153" spans="6:10" ht="12.75">
      <c r="F153" s="2"/>
      <c r="G153" s="2"/>
      <c r="H153" s="2"/>
      <c r="I153" s="2"/>
      <c r="J153" s="2"/>
    </row>
    <row r="154" spans="6:10" ht="12.75">
      <c r="F154" s="2"/>
      <c r="G154" s="2"/>
      <c r="H154" s="2"/>
      <c r="I154" s="2"/>
      <c r="J154" s="2"/>
    </row>
    <row r="155" spans="6:10" ht="12.75">
      <c r="F155" s="2"/>
      <c r="G155" s="2"/>
      <c r="H155" s="2"/>
      <c r="I155" s="2"/>
      <c r="J155" s="2"/>
    </row>
    <row r="156" spans="6:10" ht="12.75">
      <c r="F156" s="2"/>
      <c r="G156" s="2"/>
      <c r="H156" s="2"/>
      <c r="I156" s="2"/>
      <c r="J156" s="2"/>
    </row>
    <row r="157" spans="6:10" ht="12.75">
      <c r="F157" s="2"/>
      <c r="G157" s="2"/>
      <c r="H157" s="2"/>
      <c r="I157" s="2"/>
      <c r="J157" s="2"/>
    </row>
    <row r="158" spans="6:10" ht="12.75">
      <c r="F158" s="2"/>
      <c r="G158" s="2"/>
      <c r="H158" s="2"/>
      <c r="I158" s="2"/>
      <c r="J158" s="2"/>
    </row>
    <row r="159" spans="6:10" ht="12.75">
      <c r="F159" s="2"/>
      <c r="G159" s="2"/>
      <c r="H159" s="2"/>
      <c r="I159" s="2"/>
      <c r="J159" s="2"/>
    </row>
    <row r="160" spans="6:10" ht="12.75">
      <c r="F160" s="2"/>
      <c r="G160" s="2"/>
      <c r="H160" s="2"/>
      <c r="I160" s="2"/>
      <c r="J160" s="2"/>
    </row>
    <row r="161" spans="6:10" ht="12.75">
      <c r="F161" s="2"/>
      <c r="G161" s="2"/>
      <c r="H161" s="2"/>
      <c r="I161" s="2"/>
      <c r="J161" s="2"/>
    </row>
    <row r="162" spans="6:10" ht="12.75">
      <c r="F162" s="2"/>
      <c r="G162" s="2"/>
      <c r="H162" s="2"/>
      <c r="I162" s="2"/>
      <c r="J162" s="2"/>
    </row>
    <row r="163" spans="6:10" ht="12.75">
      <c r="F163" s="2"/>
      <c r="G163" s="2"/>
      <c r="H163" s="2"/>
      <c r="I163" s="2"/>
      <c r="J163" s="2"/>
    </row>
  </sheetData>
  <sheetProtection sheet="1"/>
  <mergeCells count="23">
    <mergeCell ref="G31:I31"/>
    <mergeCell ref="G5:I5"/>
    <mergeCell ref="G11:I11"/>
    <mergeCell ref="G21:I21"/>
    <mergeCell ref="G30:I30"/>
    <mergeCell ref="J21:K21"/>
    <mergeCell ref="J30:K30"/>
    <mergeCell ref="J11:K11"/>
    <mergeCell ref="C5:F5"/>
    <mergeCell ref="J5:K5"/>
    <mergeCell ref="A5:B5"/>
    <mergeCell ref="A11:B11"/>
    <mergeCell ref="C11:F11"/>
    <mergeCell ref="G6:I6"/>
    <mergeCell ref="G12:I12"/>
    <mergeCell ref="C1:F1"/>
    <mergeCell ref="B2:I2"/>
    <mergeCell ref="A21:B21"/>
    <mergeCell ref="C21:F21"/>
    <mergeCell ref="B3:I3"/>
    <mergeCell ref="A30:B30"/>
    <mergeCell ref="C30:F30"/>
    <mergeCell ref="G22:I22"/>
  </mergeCells>
  <dataValidations count="10">
    <dataValidation type="list" allowBlank="1" showInputMessage="1" showErrorMessage="1" sqref="J20 J29 J37">
      <formula1>Allié</formula1>
    </dataValidation>
    <dataValidation type="list" allowBlank="1" showInputMessage="1" showErrorMessage="1" sqref="I20 I29 I37">
      <formula1>$M$103:$M$107</formula1>
    </dataValidation>
    <dataValidation type="list" allowBlank="1" showInputMessage="1" showErrorMessage="1" sqref="E23:E28 E32:E36 E7:E9 E13:E19">
      <formula1>$E$51:$E$54</formula1>
    </dataValidation>
    <dataValidation type="list" allowBlank="1" showInputMessage="1" showErrorMessage="1" sqref="C23:C28 C32:C36 C7:C9 C13:C19">
      <formula1>$C$51:$C$64</formula1>
    </dataValidation>
    <dataValidation type="list" allowBlank="1" showInputMessage="1" showErrorMessage="1" sqref="D7:D9 D23:D28 D32:D36 D13:D19">
      <formula1>$D$51:$D$65</formula1>
    </dataValidation>
    <dataValidation type="list" allowBlank="1" showInputMessage="1" showErrorMessage="1" sqref="F7:F9 F23:F28 F13:F19 F32:F36">
      <formula1>$F$51:$F$53</formula1>
    </dataValidation>
    <dataValidation type="list" allowBlank="1" showInputMessage="1" showErrorMessage="1" sqref="J23:J28 J13:J19 J7:J9 J32:J36">
      <formula1>$K$51:$K$53</formula1>
    </dataValidation>
    <dataValidation type="list" allowBlank="1" showInputMessage="1" showErrorMessage="1" sqref="G11 G5 G30 G21">
      <formula1>$K$56:$K$61</formula1>
    </dataValidation>
    <dataValidation type="list" allowBlank="1" showInputMessage="1" showErrorMessage="1" sqref="G7:G9 H7:I7 H8:H9 G13:I19 G23:I28 G32:I36">
      <formula1>$G$51:$G$67</formula1>
    </dataValidation>
    <dataValidation type="list" allowBlank="1" showInputMessage="1" showErrorMessage="1" sqref="I8:I9">
      <formula1>$G$51:$G$69</formula1>
    </dataValidation>
  </dataValidations>
  <printOptions horizontalCentered="1"/>
  <pageMargins left="0.1968503937007874" right="0.1968503937007874" top="0.2755905511811024" bottom="0.275590551181102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A1">
      <selection activeCell="U27" sqref="U27"/>
    </sheetView>
  </sheetViews>
  <sheetFormatPr defaultColWidth="11.00390625" defaultRowHeight="12.75"/>
  <cols>
    <col min="1" max="1" width="4.625" style="0" customWidth="1"/>
    <col min="2" max="2" width="22.125" style="0" customWidth="1"/>
    <col min="3" max="6" width="5.125" style="0" customWidth="1"/>
    <col min="7" max="9" width="8.625" style="0" customWidth="1"/>
    <col min="10" max="12" width="5.125" style="0" customWidth="1"/>
    <col min="14" max="18" width="8.625" style="2" hidden="1" customWidth="1"/>
    <col min="34" max="34" width="32.125" style="0" customWidth="1"/>
  </cols>
  <sheetData>
    <row r="1" ht="15" customHeight="1" thickBot="1">
      <c r="D1" s="3" t="s">
        <v>108</v>
      </c>
    </row>
    <row r="2" spans="2:17" ht="24" customHeight="1" thickBot="1" thickTop="1">
      <c r="B2" s="52" t="s">
        <v>66</v>
      </c>
      <c r="C2" s="53"/>
      <c r="D2" s="53"/>
      <c r="E2" s="53"/>
      <c r="F2" s="53"/>
      <c r="G2" s="72"/>
      <c r="H2" s="70"/>
      <c r="I2" s="70"/>
      <c r="J2" s="36" t="s">
        <v>74</v>
      </c>
      <c r="K2" s="37" t="s">
        <v>75</v>
      </c>
      <c r="L2" s="38" t="s">
        <v>87</v>
      </c>
      <c r="Q2" s="19"/>
    </row>
    <row r="3" spans="2:17" ht="24" customHeight="1" thickBot="1" thickTop="1">
      <c r="B3" s="59" t="s">
        <v>92</v>
      </c>
      <c r="C3" s="60"/>
      <c r="D3" s="60"/>
      <c r="E3" s="60"/>
      <c r="F3" s="60"/>
      <c r="G3" s="73"/>
      <c r="H3" s="71"/>
      <c r="I3" s="71"/>
      <c r="J3" s="23">
        <f>IF(G5="[Valeur]","0",VLOOKUP(G5,K74:M79,3,FALSE)+1)+K3</f>
        <v>0</v>
      </c>
      <c r="K3" s="23">
        <f>IF(P56&lt;9,IF(P56&lt;4,0,1),2)</f>
        <v>0</v>
      </c>
      <c r="L3" s="24">
        <f>(SUM(Q5:Q54)+SUM(R5:R54))/2</f>
        <v>0</v>
      </c>
      <c r="Q3" s="16" t="s">
        <v>77</v>
      </c>
    </row>
    <row r="4" spans="14:18" ht="15" customHeight="1" thickBot="1" thickTop="1">
      <c r="N4" s="16" t="s">
        <v>50</v>
      </c>
      <c r="O4" s="16" t="s">
        <v>9</v>
      </c>
      <c r="P4" s="16" t="s">
        <v>75</v>
      </c>
      <c r="Q4" s="16" t="s">
        <v>79</v>
      </c>
      <c r="R4" s="17" t="s">
        <v>78</v>
      </c>
    </row>
    <row r="5" spans="1:18" ht="13.5" customHeight="1" thickTop="1">
      <c r="A5" s="63" t="s">
        <v>64</v>
      </c>
      <c r="B5" s="64"/>
      <c r="C5" s="57" t="s">
        <v>63</v>
      </c>
      <c r="D5" s="58"/>
      <c r="E5" s="58"/>
      <c r="F5" s="58"/>
      <c r="G5" s="31" t="s">
        <v>56</v>
      </c>
      <c r="H5" s="31"/>
      <c r="I5" s="31"/>
      <c r="J5" s="62"/>
      <c r="K5" s="62"/>
      <c r="L5" s="32">
        <f>VLOOKUP(G5,$K$74:$L$79,2,FALSE)+SUM(L7:L9)</f>
        <v>0</v>
      </c>
      <c r="R5" s="43">
        <f>IF(G5="[Valeur]",0,VLOOKUP(G5,$K$74:$M$79,3,FALSE))</f>
        <v>0</v>
      </c>
    </row>
    <row r="6" spans="1:12" ht="13.5" customHeight="1" thickBot="1">
      <c r="A6" s="33" t="s">
        <v>8</v>
      </c>
      <c r="B6" s="34" t="s">
        <v>2</v>
      </c>
      <c r="C6" s="34" t="s">
        <v>0</v>
      </c>
      <c r="D6" s="34" t="s">
        <v>119</v>
      </c>
      <c r="E6" s="34" t="s">
        <v>120</v>
      </c>
      <c r="F6" s="34" t="s">
        <v>11</v>
      </c>
      <c r="G6" s="65" t="s">
        <v>12</v>
      </c>
      <c r="H6" s="66"/>
      <c r="I6" s="67"/>
      <c r="J6" s="34" t="s">
        <v>13</v>
      </c>
      <c r="K6" s="34" t="s">
        <v>47</v>
      </c>
      <c r="L6" s="35" t="s">
        <v>1</v>
      </c>
    </row>
    <row r="7" spans="1:18" ht="13.5" customHeight="1" thickTop="1">
      <c r="A7" s="8"/>
      <c r="B7" s="9"/>
      <c r="C7" s="29" t="s">
        <v>48</v>
      </c>
      <c r="D7" s="28" t="s">
        <v>48</v>
      </c>
      <c r="E7" s="29" t="s">
        <v>48</v>
      </c>
      <c r="F7" s="28">
        <v>0</v>
      </c>
      <c r="G7" s="28" t="s">
        <v>49</v>
      </c>
      <c r="H7" s="28" t="s">
        <v>49</v>
      </c>
      <c r="I7" s="28" t="s">
        <v>49</v>
      </c>
      <c r="J7" s="28" t="s">
        <v>48</v>
      </c>
      <c r="K7" s="25">
        <f>ROUND((VLOOKUP(C7,$C$90:$J$103,O7+2,FALSE)+VLOOKUP(E7,$C$106:$E$109,IF(RIGHT(C7,1)="r",3,2),FALSE)+IF(F7=1,"2",IF(F7=2,"3","0"))+VLOOKUP(G7,$G$69:$I$87,IF(RIGHT(C7,1)="r",3,2),FALSE)+VLOOKUP(H7,$G$69:$I$87,IF(RIGHT(C7,1)="r",3,2),FALSE)+VLOOKUP(I7,$G$69:$I$87,IF(RIGHT(C7,1)="r",3,2),FALSE)+VLOOKUP(N7,$H$106:$J$110,IF(RIGHT(C7,1)="r",3,2),FALSE))*VLOOKUP(J7,$K$69:$M$71,IF(OR(C7="LN",C7="LT",C7="SK"),3,2),FALSE),0)</f>
        <v>0</v>
      </c>
      <c r="L7" s="26">
        <f>IF(C7="SK",ROUNDDOWN(A7*K7/2,0),A7*K7)</f>
        <v>0</v>
      </c>
      <c r="N7" s="2" t="str">
        <f>IF(LEFT(D7,1)="-","L",LEFT(D7,1))</f>
        <v>L</v>
      </c>
      <c r="O7" s="2">
        <f>IF(RIGHT(D7,1)="-",0,RIGHT(D7,1))</f>
        <v>0</v>
      </c>
      <c r="P7" s="2">
        <f>IF(C7="MC",1,IF(C7="LC",IF(N7="M",1,2),0))*A7</f>
        <v>0</v>
      </c>
      <c r="Q7" s="2">
        <f>IF(J7="P",VLOOKUP(C7,$C$90:$N$103,10,FALSE),IF(J7="G",VLOOKUP(C7,$C$90:$N$103,12,FALSE),VLOOKUP(C7,$C$90:$N$103,11,FALSE)))*A7</f>
        <v>0</v>
      </c>
      <c r="R7" s="2">
        <f>IF(C7="SK",0,IF(RIGHT(C7,1)="r",0,IF(OR(N7="E",N7="G"),1,IF(OR(N7="M",N7="I"),-1,0))))*(IF(C7="SK",A7/2,A7))</f>
        <v>0</v>
      </c>
    </row>
    <row r="8" spans="1:18" ht="13.5" customHeight="1">
      <c r="A8" s="10"/>
      <c r="B8" s="11"/>
      <c r="C8" s="29" t="s">
        <v>48</v>
      </c>
      <c r="D8" s="28" t="s">
        <v>48</v>
      </c>
      <c r="E8" s="29" t="s">
        <v>48</v>
      </c>
      <c r="F8" s="28">
        <v>0</v>
      </c>
      <c r="G8" s="28" t="s">
        <v>49</v>
      </c>
      <c r="H8" s="28" t="s">
        <v>49</v>
      </c>
      <c r="I8" s="28" t="s">
        <v>49</v>
      </c>
      <c r="J8" s="29" t="s">
        <v>48</v>
      </c>
      <c r="K8" s="25">
        <f>ROUND((VLOOKUP(C8,$C$90:$J$103,O8+2,FALSE)+VLOOKUP(E8,$C$106:$E$109,IF(RIGHT(C8,1)="r",3,2),FALSE)+IF(F8=1,"2",IF(F8=2,"3","0"))+VLOOKUP(G8,$G$69:$I$87,IF(RIGHT(C8,1)="r",3,2),FALSE)+VLOOKUP(N8,$H$106:$J$110,IF(RIGHT(C8,1)="r",3,2),FALSE))*VLOOKUP(J8,$K$69:$M$71,IF(OR(C8="LN",C8="LT",C8="SK"),3,2),FALSE),0)</f>
        <v>0</v>
      </c>
      <c r="L8" s="26">
        <f>IF(C8="SK",ROUNDDOWN(A8*K8/2,0),A8*K8)</f>
        <v>0</v>
      </c>
      <c r="N8" s="2" t="str">
        <f>IF(LEFT(D8,1)="-","L",LEFT(D8,1))</f>
        <v>L</v>
      </c>
      <c r="O8" s="2">
        <f>IF(RIGHT(D8,1)="-",0,RIGHT(D8,1))</f>
        <v>0</v>
      </c>
      <c r="P8" s="2">
        <f>IF(C8="MC",1,IF(C8="LC",IF(N8="M",1,2),0))*A8</f>
        <v>0</v>
      </c>
      <c r="Q8" s="2">
        <f>IF(J8="P",VLOOKUP(C8,$C$90:$N$103,10,FALSE),IF(J8="G",VLOOKUP(C8,$C$90:$N$103,12,FALSE),VLOOKUP(C8,$C$90:$N$103,11,FALSE)))*A8</f>
        <v>0</v>
      </c>
      <c r="R8" s="2">
        <f>IF(C8="SK",0,IF(RIGHT(C8,1)="r",0,IF(OR(N8="E",N8="G"),1,IF(OR(N8="M",N8="I"),-1,0))))*(IF(C8="SK",A8/2,A8))</f>
        <v>0</v>
      </c>
    </row>
    <row r="9" spans="1:18" ht="13.5" customHeight="1" thickBot="1">
      <c r="A9" s="12"/>
      <c r="B9" s="13"/>
      <c r="C9" s="15" t="s">
        <v>48</v>
      </c>
      <c r="D9" s="15" t="s">
        <v>48</v>
      </c>
      <c r="E9" s="15" t="s">
        <v>48</v>
      </c>
      <c r="F9" s="15">
        <v>0</v>
      </c>
      <c r="G9" s="15" t="s">
        <v>49</v>
      </c>
      <c r="H9" s="15" t="s">
        <v>49</v>
      </c>
      <c r="I9" s="15" t="s">
        <v>49</v>
      </c>
      <c r="J9" s="15" t="s">
        <v>48</v>
      </c>
      <c r="K9" s="49">
        <f>ROUND((VLOOKUP(C9,$C$90:$J$103,O9+2,FALSE)+VLOOKUP(E9,$C$106:$E$109,IF(RIGHT(C9,1)="r",3,2),FALSE)+IF(F9=1,"2",IF(F9=2,"3","0"))+VLOOKUP(G9,$G$69:$I$87,IF(RIGHT(C9,1)="r",3,2),FALSE)+VLOOKUP(N9,$H$106:$J$110,IF(RIGHT(C9,1)="r",3,2),FALSE))*VLOOKUP(J9,$K$69:$M$71,IF(OR(C9="LN",C9="LT",C9="SK"),3,2),FALSE),0)</f>
        <v>0</v>
      </c>
      <c r="L9" s="27">
        <f>IF(C9="SK",ROUNDDOWN(A9*K9/2,0),A9*K9)</f>
        <v>0</v>
      </c>
      <c r="N9" s="2" t="str">
        <f>IF(LEFT(D9,1)="-","L",LEFT(D9,1))</f>
        <v>L</v>
      </c>
      <c r="O9" s="2">
        <f>IF(RIGHT(D9,1)="-",0,RIGHT(D9,1))</f>
        <v>0</v>
      </c>
      <c r="P9" s="2">
        <f>IF(C9="MC",1,IF(C9="LC",IF(N9="M",1,2),0))*A9</f>
        <v>0</v>
      </c>
      <c r="Q9" s="2">
        <f>IF(J9="P",VLOOKUP(C9,$C$90:$N$103,10,FALSE),IF(J9="G",VLOOKUP(C9,$C$90:$N$103,12,FALSE),VLOOKUP(C9,$C$90:$N$103,11,FALSE)))*A9</f>
        <v>0</v>
      </c>
      <c r="R9" s="2">
        <f>IF(C9="SK",0,IF(RIGHT(C9,1)="r",0,IF(OR(N9="E",N9="G"),1,IF(OR(N9="M",N9="I"),-1,0))))*(IF(C9="SK",A9/2,A9))</f>
        <v>0</v>
      </c>
    </row>
    <row r="10" ht="15" customHeight="1" thickBot="1" thickTop="1"/>
    <row r="11" spans="1:18" ht="13.5" customHeight="1" thickTop="1">
      <c r="A11" s="55" t="s">
        <v>96</v>
      </c>
      <c r="B11" s="56"/>
      <c r="C11" s="57" t="s">
        <v>62</v>
      </c>
      <c r="D11" s="58"/>
      <c r="E11" s="58"/>
      <c r="F11" s="58"/>
      <c r="G11" s="31" t="s">
        <v>56</v>
      </c>
      <c r="H11" s="31"/>
      <c r="I11" s="31"/>
      <c r="J11" s="62"/>
      <c r="K11" s="62"/>
      <c r="L11" s="32">
        <f>VLOOKUP(G11,$K$74:$L$79,2,FALSE)+SUM(L13:L20)</f>
        <v>0</v>
      </c>
      <c r="N11" s="16"/>
      <c r="O11" s="16"/>
      <c r="R11" s="43">
        <f>IF(G11="[Valeur]",0,VLOOKUP(G11,$K$74:$M$79,3,FALSE))</f>
        <v>0</v>
      </c>
    </row>
    <row r="12" spans="1:12" ht="13.5" customHeight="1" thickBot="1">
      <c r="A12" s="33" t="s">
        <v>8</v>
      </c>
      <c r="B12" s="34" t="s">
        <v>2</v>
      </c>
      <c r="C12" s="34" t="s">
        <v>0</v>
      </c>
      <c r="D12" s="34" t="s">
        <v>119</v>
      </c>
      <c r="E12" s="34" t="s">
        <v>120</v>
      </c>
      <c r="F12" s="34" t="s">
        <v>11</v>
      </c>
      <c r="G12" s="65" t="s">
        <v>12</v>
      </c>
      <c r="H12" s="66"/>
      <c r="I12" s="67"/>
      <c r="J12" s="34" t="s">
        <v>13</v>
      </c>
      <c r="K12" s="34" t="s">
        <v>47</v>
      </c>
      <c r="L12" s="35" t="s">
        <v>1</v>
      </c>
    </row>
    <row r="13" spans="1:18" ht="13.5" customHeight="1" thickTop="1">
      <c r="A13" s="8"/>
      <c r="B13" s="9"/>
      <c r="C13" s="28" t="s">
        <v>48</v>
      </c>
      <c r="D13" s="28" t="s">
        <v>48</v>
      </c>
      <c r="E13" s="28" t="s">
        <v>48</v>
      </c>
      <c r="F13" s="28">
        <v>0</v>
      </c>
      <c r="G13" s="28" t="s">
        <v>49</v>
      </c>
      <c r="H13" s="28" t="s">
        <v>49</v>
      </c>
      <c r="I13" s="28" t="s">
        <v>49</v>
      </c>
      <c r="J13" s="28" t="s">
        <v>48</v>
      </c>
      <c r="K13" s="25">
        <f>ROUND((VLOOKUP(C13,$C$90:$J$103,O13+2,FALSE)+VLOOKUP(E13,$C$106:$E$109,IF(RIGHT(C13,1)="r",3,2),FALSE)+IF(F13=1,"2",IF(F13=2,"3","0"))+VLOOKUP(G13,$G$69:$I$87,IF(RIGHT(C13,1)="r",3,2),FALSE)+VLOOKUP(N13,$H$106:$J$110,IF(RIGHT(C13,1)="r",3,2),FALSE))*VLOOKUP(J13,$K$69:$M$71,IF(OR(C13="LN",C13="LT",C13="SK"),3,2),FALSE),0)</f>
        <v>0</v>
      </c>
      <c r="L13" s="26">
        <f>IF(C13="SK",ROUNDDOWN(A13*K13/2,0),A13*K13)</f>
        <v>0</v>
      </c>
      <c r="N13" s="2" t="str">
        <f aca="true" t="shared" si="0" ref="N13:N20">IF(LEFT(D13,1)="-","L",LEFT(D13,1))</f>
        <v>L</v>
      </c>
      <c r="O13" s="2">
        <f aca="true" t="shared" si="1" ref="O13:O20">IF(RIGHT(D13,1)="-",0,RIGHT(D13,1))</f>
        <v>0</v>
      </c>
      <c r="P13" s="2">
        <f>IF(C13="MC",1,IF(C13="LC",IF(N13="M",1,2),0))*A13</f>
        <v>0</v>
      </c>
      <c r="Q13" s="2">
        <f>IF(J13="P",VLOOKUP(C13,$C$90:$N$103,10,FALSE),IF(J13="G",VLOOKUP(C13,$C$90:$N$103,12,FALSE),VLOOKUP(C13,$C$90:$N$103,11,FALSE)))*A13</f>
        <v>0</v>
      </c>
      <c r="R13" s="2">
        <f>IF(C13="SK",0,IF(RIGHT(C13,1)="r",0,IF(OR(N13="E",N13="G"),1,IF(OR(N13="M",N13="I"),-1,0))))*(IF(C13="SK",A13/2,A13))</f>
        <v>0</v>
      </c>
    </row>
    <row r="14" spans="1:18" ht="13.5" customHeight="1">
      <c r="A14" s="10"/>
      <c r="B14" s="11"/>
      <c r="C14" s="29" t="s">
        <v>48</v>
      </c>
      <c r="D14" s="28" t="s">
        <v>48</v>
      </c>
      <c r="E14" s="29" t="s">
        <v>48</v>
      </c>
      <c r="F14" s="28">
        <v>0</v>
      </c>
      <c r="G14" s="28" t="s">
        <v>49</v>
      </c>
      <c r="H14" s="28" t="s">
        <v>49</v>
      </c>
      <c r="I14" s="28" t="s">
        <v>49</v>
      </c>
      <c r="J14" s="29" t="s">
        <v>48</v>
      </c>
      <c r="K14" s="25">
        <f>ROUND((VLOOKUP(C14,$C$90:$J$103,O14+2,FALSE)+VLOOKUP(E14,$C$106:$E$109,IF(RIGHT(C14,1)="r",3,2),FALSE)+IF(F14=1,"2",IF(F14=2,"3","0"))+VLOOKUP(G14,$G$69:$I$87,IF(RIGHT(C14,1)="r",3,2),FALSE)+VLOOKUP(N14,$H$106:$J$110,IF(RIGHT(C14,1)="r",3,2),FALSE))*VLOOKUP(J14,$K$69:$M$71,IF(OR(C14="LN",C14="LT",C14="SK"),3,2),FALSE),0)</f>
        <v>0</v>
      </c>
      <c r="L14" s="26">
        <f aca="true" t="shared" si="2" ref="L14:L20">IF(C14="SK",ROUNDDOWN(A14*K14/2,0),A14*K14)</f>
        <v>0</v>
      </c>
      <c r="N14" s="2" t="str">
        <f t="shared" si="0"/>
        <v>L</v>
      </c>
      <c r="O14" s="2">
        <f t="shared" si="1"/>
        <v>0</v>
      </c>
      <c r="P14" s="2">
        <f aca="true" t="shared" si="3" ref="P14:P20">IF(C14="MC",1,IF(C14="LC",IF(N14="M",1,2),0))*A14</f>
        <v>0</v>
      </c>
      <c r="Q14" s="2">
        <f>IF(J14="P",VLOOKUP(C14,$C$90:$N$103,10,FALSE),IF(J14="G",VLOOKUP(C14,$C$90:$N$103,12,FALSE),VLOOKUP(C14,$C$90:$N$103,11,FALSE)))*A14</f>
        <v>0</v>
      </c>
      <c r="R14" s="2">
        <f aca="true" t="shared" si="4" ref="R14:R20">IF(C14="SK",0,IF(RIGHT(C14,1)="r",0,IF(OR(N14="E",N14="G"),1,IF(OR(N14="M",N14="I"),-1,0))))*(IF(C14="SK",A14/2,A14))</f>
        <v>0</v>
      </c>
    </row>
    <row r="15" spans="1:18" ht="13.5" customHeight="1">
      <c r="A15" s="10"/>
      <c r="B15" s="11"/>
      <c r="C15" s="29" t="s">
        <v>48</v>
      </c>
      <c r="D15" s="28" t="s">
        <v>48</v>
      </c>
      <c r="E15" s="29" t="s">
        <v>48</v>
      </c>
      <c r="F15" s="28">
        <v>0</v>
      </c>
      <c r="G15" s="28" t="s">
        <v>49</v>
      </c>
      <c r="H15" s="28" t="s">
        <v>49</v>
      </c>
      <c r="I15" s="28" t="s">
        <v>49</v>
      </c>
      <c r="J15" s="29" t="s">
        <v>48</v>
      </c>
      <c r="K15" s="25">
        <f>ROUND((VLOOKUP(C15,$C$90:$J$103,O15+2,FALSE)+VLOOKUP(E15,$C$106:$E$109,IF(RIGHT(C15,1)="r",3,2),FALSE)+IF(F15=1,"2",IF(F15=2,"3","0"))+VLOOKUP(G15,$G$69:$I$87,IF(RIGHT(C15,1)="r",3,2),FALSE)+VLOOKUP(N15,$H$106:$J$110,IF(RIGHT(C15,1)="r",3,2),FALSE))*VLOOKUP(J15,$K$69:$M$71,IF(OR(C15="LN",C15="LT",C15="SK"),3,2),FALSE),0)</f>
        <v>0</v>
      </c>
      <c r="L15" s="26">
        <f t="shared" si="2"/>
        <v>0</v>
      </c>
      <c r="N15" s="2" t="str">
        <f t="shared" si="0"/>
        <v>L</v>
      </c>
      <c r="O15" s="2">
        <f t="shared" si="1"/>
        <v>0</v>
      </c>
      <c r="P15" s="2">
        <f t="shared" si="3"/>
        <v>0</v>
      </c>
      <c r="Q15" s="2">
        <f>IF(J15="P",VLOOKUP(C15,$C$90:$N$103,10,FALSE),IF(J15="G",VLOOKUP(C15,$C$90:$N$103,12,FALSE),VLOOKUP(C15,$C$90:$N$103,11,FALSE)))*A15</f>
        <v>0</v>
      </c>
      <c r="R15" s="2">
        <f t="shared" si="4"/>
        <v>0</v>
      </c>
    </row>
    <row r="16" spans="1:18" ht="13.5" customHeight="1">
      <c r="A16" s="10"/>
      <c r="B16" s="11"/>
      <c r="C16" s="29" t="s">
        <v>48</v>
      </c>
      <c r="D16" s="28" t="s">
        <v>48</v>
      </c>
      <c r="E16" s="29" t="s">
        <v>48</v>
      </c>
      <c r="F16" s="28">
        <v>0</v>
      </c>
      <c r="G16" s="28" t="s">
        <v>49</v>
      </c>
      <c r="H16" s="28" t="s">
        <v>49</v>
      </c>
      <c r="I16" s="28" t="s">
        <v>49</v>
      </c>
      <c r="J16" s="29" t="s">
        <v>48</v>
      </c>
      <c r="K16" s="25">
        <f>ROUND((VLOOKUP(C16,$C$90:$J$103,O16+2,FALSE)+VLOOKUP(E16,$C$106:$E$109,IF(RIGHT(C16,1)="r",3,2),FALSE)+IF(F16=1,"2",IF(F16=2,"3","0"))+VLOOKUP(G16,$G$69:$I$87,IF(RIGHT(C16,1)="r",3,2),FALSE)+VLOOKUP(N16,$H$106:$J$110,IF(RIGHT(C16,1)="r",3,2),FALSE))*VLOOKUP(J16,$K$69:$M$71,IF(OR(C16="LN",C16="LT",C16="SK"),3,2),FALSE),0)</f>
        <v>0</v>
      </c>
      <c r="L16" s="26">
        <f t="shared" si="2"/>
        <v>0</v>
      </c>
      <c r="N16" s="2" t="str">
        <f t="shared" si="0"/>
        <v>L</v>
      </c>
      <c r="O16" s="2">
        <f t="shared" si="1"/>
        <v>0</v>
      </c>
      <c r="P16" s="2">
        <f t="shared" si="3"/>
        <v>0</v>
      </c>
      <c r="Q16" s="2">
        <f>IF(J16="P",VLOOKUP(C16,$C$90:$N$103,10,FALSE),IF(J16="G",VLOOKUP(C16,$C$90:$N$103,12,FALSE),VLOOKUP(C16,$C$90:$N$103,11,FALSE)))*A16</f>
        <v>0</v>
      </c>
      <c r="R16" s="2">
        <f t="shared" si="4"/>
        <v>0</v>
      </c>
    </row>
    <row r="17" spans="1:18" ht="13.5" customHeight="1">
      <c r="A17" s="10"/>
      <c r="B17" s="11"/>
      <c r="C17" s="29" t="s">
        <v>48</v>
      </c>
      <c r="D17" s="28" t="s">
        <v>48</v>
      </c>
      <c r="E17" s="29" t="s">
        <v>48</v>
      </c>
      <c r="F17" s="28">
        <v>0</v>
      </c>
      <c r="G17" s="28" t="s">
        <v>49</v>
      </c>
      <c r="H17" s="28" t="s">
        <v>49</v>
      </c>
      <c r="I17" s="28" t="s">
        <v>49</v>
      </c>
      <c r="J17" s="29" t="s">
        <v>48</v>
      </c>
      <c r="K17" s="25">
        <f>ROUND((VLOOKUP(C17,$C$90:$J$103,O17+2,FALSE)+VLOOKUP(E17,$C$106:$E$109,IF(RIGHT(C17,1)="r",3,2),FALSE)+IF(F17=1,"2",IF(F17=2,"3","0"))+VLOOKUP(G17,$G$69:$I$87,IF(RIGHT(C17,1)="r",3,2),FALSE)+VLOOKUP(N17,$H$106:$J$110,IF(RIGHT(C17,1)="r",3,2),FALSE))*VLOOKUP(J17,$K$69:$M$71,IF(OR(C17="LN",C17="LT",C17="SK"),3,2),FALSE),0)</f>
        <v>0</v>
      </c>
      <c r="L17" s="26">
        <f t="shared" si="2"/>
        <v>0</v>
      </c>
      <c r="N17" s="2" t="str">
        <f>IF(LEFT(D17,1)="-","L",LEFT(D17,1))</f>
        <v>L</v>
      </c>
      <c r="O17" s="2">
        <f>IF(RIGHT(D17,1)="-",0,RIGHT(D17,1))</f>
        <v>0</v>
      </c>
      <c r="P17" s="2">
        <f>IF(C17="MC",1,IF(C17="LC",IF(N17="M",1,2),0))*A17</f>
        <v>0</v>
      </c>
      <c r="Q17" s="2">
        <f>IF(J17="P",VLOOKUP(C17,$C$90:$N$103,10,FALSE),IF(J17="G",VLOOKUP(C17,$C$90:$N$103,12,FALSE),VLOOKUP(C17,$C$90:$N$103,11,FALSE)))*A17</f>
        <v>0</v>
      </c>
      <c r="R17" s="2">
        <f t="shared" si="4"/>
        <v>0</v>
      </c>
    </row>
    <row r="18" spans="1:18" ht="13.5" customHeight="1">
      <c r="A18" s="10"/>
      <c r="B18" s="11"/>
      <c r="C18" s="29" t="s">
        <v>48</v>
      </c>
      <c r="D18" s="28" t="s">
        <v>48</v>
      </c>
      <c r="E18" s="29" t="s">
        <v>48</v>
      </c>
      <c r="F18" s="28">
        <v>0</v>
      </c>
      <c r="G18" s="28" t="s">
        <v>49</v>
      </c>
      <c r="H18" s="28" t="s">
        <v>49</v>
      </c>
      <c r="I18" s="28" t="s">
        <v>49</v>
      </c>
      <c r="J18" s="29" t="s">
        <v>48</v>
      </c>
      <c r="K18" s="25">
        <f>ROUND((VLOOKUP(C18,$C$90:$J$103,O18+2,FALSE)+VLOOKUP(E18,$C$106:$E$109,IF(RIGHT(C18,1)="r",3,2),FALSE)+IF(F18=1,"2",IF(F18=2,"3","0"))+VLOOKUP(G18,$G$69:$I$87,IF(RIGHT(C18,1)="r",3,2),FALSE)+VLOOKUP(N18,$H$106:$J$110,IF(RIGHT(C18,1)="r",3,2),FALSE))*VLOOKUP(J18,$K$69:$M$71,IF(OR(C18="LN",C18="LT",C18="SK"),3,2),FALSE),0)</f>
        <v>0</v>
      </c>
      <c r="L18" s="26">
        <f t="shared" si="2"/>
        <v>0</v>
      </c>
      <c r="N18" s="2" t="str">
        <f t="shared" si="0"/>
        <v>L</v>
      </c>
      <c r="O18" s="2">
        <f t="shared" si="1"/>
        <v>0</v>
      </c>
      <c r="P18" s="2">
        <f t="shared" si="3"/>
        <v>0</v>
      </c>
      <c r="Q18" s="2">
        <f>IF(J18="P",VLOOKUP(C18,$C$90:$N$103,10,FALSE),IF(J18="G",VLOOKUP(C18,$C$90:$N$103,12,FALSE),VLOOKUP(C18,$C$90:$N$103,11,FALSE)))*A18</f>
        <v>0</v>
      </c>
      <c r="R18" s="2">
        <f t="shared" si="4"/>
        <v>0</v>
      </c>
    </row>
    <row r="19" spans="1:18" ht="13.5" customHeight="1">
      <c r="A19" s="10"/>
      <c r="B19" s="11"/>
      <c r="C19" s="29" t="s">
        <v>48</v>
      </c>
      <c r="D19" s="28" t="s">
        <v>48</v>
      </c>
      <c r="E19" s="29" t="s">
        <v>48</v>
      </c>
      <c r="F19" s="28">
        <v>0</v>
      </c>
      <c r="G19" s="28" t="s">
        <v>49</v>
      </c>
      <c r="H19" s="28" t="s">
        <v>49</v>
      </c>
      <c r="I19" s="28" t="s">
        <v>49</v>
      </c>
      <c r="J19" s="29" t="s">
        <v>48</v>
      </c>
      <c r="K19" s="25">
        <f>ROUND((VLOOKUP(C19,$C$90:$J$103,O19+2,FALSE)+VLOOKUP(E19,$C$106:$E$109,IF(RIGHT(C19,1)="r",3,2),FALSE)+IF(F19=1,"2",IF(F19=2,"3","0"))+VLOOKUP(G19,$G$69:$I$87,IF(RIGHT(C19,1)="r",3,2),FALSE)+VLOOKUP(N19,$H$106:$J$110,IF(RIGHT(C19,1)="r",3,2),FALSE))*VLOOKUP(J19,$K$69:$M$71,IF(OR(C19="LN",C19="LT",C19="SK"),3,2),FALSE),0)</f>
        <v>0</v>
      </c>
      <c r="L19" s="26">
        <f t="shared" si="2"/>
        <v>0</v>
      </c>
      <c r="N19" s="2" t="str">
        <f t="shared" si="0"/>
        <v>L</v>
      </c>
      <c r="O19" s="2">
        <f t="shared" si="1"/>
        <v>0</v>
      </c>
      <c r="P19" s="2">
        <f t="shared" si="3"/>
        <v>0</v>
      </c>
      <c r="Q19" s="2">
        <f>IF(J19="P",VLOOKUP(C19,$C$90:$N$103,10,FALSE),IF(J19="G",VLOOKUP(C19,$C$90:$N$103,12,FALSE),VLOOKUP(C19,$C$90:$N$103,11,FALSE)))*A19</f>
        <v>0</v>
      </c>
      <c r="R19" s="2">
        <f t="shared" si="4"/>
        <v>0</v>
      </c>
    </row>
    <row r="20" spans="1:18" ht="13.5" customHeight="1" thickBot="1">
      <c r="A20" s="12"/>
      <c r="B20" s="13"/>
      <c r="C20" s="15" t="s">
        <v>48</v>
      </c>
      <c r="D20" s="15" t="s">
        <v>48</v>
      </c>
      <c r="E20" s="15" t="s">
        <v>48</v>
      </c>
      <c r="F20" s="15">
        <v>0</v>
      </c>
      <c r="G20" s="15" t="s">
        <v>49</v>
      </c>
      <c r="H20" s="15" t="s">
        <v>49</v>
      </c>
      <c r="I20" s="15" t="s">
        <v>49</v>
      </c>
      <c r="J20" s="15" t="s">
        <v>48</v>
      </c>
      <c r="K20" s="49">
        <f>ROUND((VLOOKUP(C20,$C$90:$J$103,O20+2,FALSE)+VLOOKUP(E20,$C$106:$E$109,IF(RIGHT(C20,1)="r",3,2),FALSE)+IF(F20=1,"2",IF(F20=2,"3","0"))+VLOOKUP(G20,$G$69:$I$87,IF(RIGHT(C20,1)="r",3,2),FALSE)+VLOOKUP(N20,$H$106:$J$110,IF(RIGHT(C20,1)="r",3,2),FALSE))*VLOOKUP(J20,$K$69:$M$71,IF(OR(C20="LN",C20="LT",C20="SK"),3,2),FALSE),0)</f>
        <v>0</v>
      </c>
      <c r="L20" s="27">
        <f t="shared" si="2"/>
        <v>0</v>
      </c>
      <c r="N20" s="2" t="str">
        <f t="shared" si="0"/>
        <v>L</v>
      </c>
      <c r="O20" s="2">
        <f t="shared" si="1"/>
        <v>0</v>
      </c>
      <c r="P20" s="2">
        <f t="shared" si="3"/>
        <v>0</v>
      </c>
      <c r="Q20" s="2">
        <f>IF(J20="P",VLOOKUP(C20,$C$90:$N$103,10,FALSE),IF(J20="G",VLOOKUP(C20,$C$90:$N$103,12,FALSE),VLOOKUP(C20,$C$90:$N$103,11,FALSE)))*A20</f>
        <v>0</v>
      </c>
      <c r="R20" s="2">
        <f t="shared" si="4"/>
        <v>0</v>
      </c>
    </row>
    <row r="21" spans="1:12" ht="6" customHeight="1" thickBot="1" thickTop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8" ht="13.5" customHeight="1" thickTop="1">
      <c r="A22" s="55" t="s">
        <v>97</v>
      </c>
      <c r="B22" s="56"/>
      <c r="C22" s="57" t="s">
        <v>62</v>
      </c>
      <c r="D22" s="58"/>
      <c r="E22" s="58"/>
      <c r="F22" s="58"/>
      <c r="G22" s="31" t="s">
        <v>56</v>
      </c>
      <c r="H22" s="31"/>
      <c r="I22" s="31"/>
      <c r="J22" s="62"/>
      <c r="K22" s="62"/>
      <c r="L22" s="32">
        <f>VLOOKUP(G22,$K$74:$L$79,2,FALSE)+SUM(L24:L30)</f>
        <v>0</v>
      </c>
      <c r="N22" s="16"/>
      <c r="O22" s="16"/>
      <c r="R22" s="43">
        <f>IF(G22="[Valeur]",0,VLOOKUP(G22,$K$74:$M$79,3,FALSE))</f>
        <v>0</v>
      </c>
    </row>
    <row r="23" spans="1:12" ht="13.5" customHeight="1" thickBot="1">
      <c r="A23" s="33" t="s">
        <v>8</v>
      </c>
      <c r="B23" s="34" t="s">
        <v>2</v>
      </c>
      <c r="C23" s="34" t="s">
        <v>0</v>
      </c>
      <c r="D23" s="34" t="s">
        <v>119</v>
      </c>
      <c r="E23" s="34" t="s">
        <v>120</v>
      </c>
      <c r="F23" s="34" t="s">
        <v>11</v>
      </c>
      <c r="G23" s="65" t="s">
        <v>12</v>
      </c>
      <c r="H23" s="66"/>
      <c r="I23" s="67"/>
      <c r="J23" s="34" t="s">
        <v>13</v>
      </c>
      <c r="K23" s="34" t="s">
        <v>47</v>
      </c>
      <c r="L23" s="35" t="s">
        <v>1</v>
      </c>
    </row>
    <row r="24" spans="1:18" ht="13.5" customHeight="1" thickTop="1">
      <c r="A24" s="8"/>
      <c r="B24" s="9"/>
      <c r="C24" s="28" t="s">
        <v>48</v>
      </c>
      <c r="D24" s="28" t="s">
        <v>48</v>
      </c>
      <c r="E24" s="28" t="s">
        <v>48</v>
      </c>
      <c r="F24" s="28">
        <v>0</v>
      </c>
      <c r="G24" s="28" t="s">
        <v>49</v>
      </c>
      <c r="H24" s="28" t="s">
        <v>49</v>
      </c>
      <c r="I24" s="28" t="s">
        <v>49</v>
      </c>
      <c r="J24" s="28" t="s">
        <v>48</v>
      </c>
      <c r="K24" s="25">
        <f>ROUND((VLOOKUP(C24,$C$90:$J$103,O24+2,FALSE)+VLOOKUP(E24,$C$106:$E$109,IF(RIGHT(C24,1)="r",3,2),FALSE)+IF(F24=1,"2",IF(F24=2,"3","0"))+VLOOKUP(G24,$G$69:$I$87,IF(RIGHT(C24,1)="r",3,2),FALSE)+VLOOKUP(N24,$H$106:$J$110,IF(RIGHT(C24,1)="r",3,2),FALSE))*VLOOKUP(J24,$K$69:$M$71,IF(OR(C24="LN",C24="LT",C24="SK"),3,2),FALSE),0)</f>
        <v>0</v>
      </c>
      <c r="L24" s="26">
        <f aca="true" t="shared" si="5" ref="L24:L30">IF(C24="SK",ROUNDDOWN(A24*K24/2,0),A24*K24)</f>
        <v>0</v>
      </c>
      <c r="N24" s="2" t="str">
        <f aca="true" t="shared" si="6" ref="N24:N30">IF(LEFT(D24,1)="-","L",LEFT(D24,1))</f>
        <v>L</v>
      </c>
      <c r="O24" s="2">
        <f aca="true" t="shared" si="7" ref="O24:O30">IF(RIGHT(D24,1)="-",0,RIGHT(D24,1))</f>
        <v>0</v>
      </c>
      <c r="P24" s="2">
        <f aca="true" t="shared" si="8" ref="P24:P30">IF(C24="MC",1,IF(C24="LC",IF(N24="M",1,2),0))*A24</f>
        <v>0</v>
      </c>
      <c r="Q24" s="2">
        <f>IF(J24="P",VLOOKUP(C24,$C$90:$N$103,10,FALSE),IF(J24="G",VLOOKUP(C24,$C$90:$N$103,12,FALSE),VLOOKUP(C24,$C$90:$N$103,11,FALSE)))*A24</f>
        <v>0</v>
      </c>
      <c r="R24" s="2">
        <f aca="true" t="shared" si="9" ref="R24:R30">IF(C24="SK",0,IF(RIGHT(C24,1)="r",0,IF(OR(N24="E",N24="G"),1,IF(OR(N24="M",N24="I"),-1,0))))*(IF(C24="SK",A24/2,A24))</f>
        <v>0</v>
      </c>
    </row>
    <row r="25" spans="1:18" ht="13.5" customHeight="1">
      <c r="A25" s="10"/>
      <c r="B25" s="11"/>
      <c r="C25" s="29" t="s">
        <v>48</v>
      </c>
      <c r="D25" s="28" t="s">
        <v>48</v>
      </c>
      <c r="E25" s="29" t="s">
        <v>48</v>
      </c>
      <c r="F25" s="28">
        <v>0</v>
      </c>
      <c r="G25" s="28" t="s">
        <v>49</v>
      </c>
      <c r="H25" s="28" t="s">
        <v>49</v>
      </c>
      <c r="I25" s="28" t="s">
        <v>49</v>
      </c>
      <c r="J25" s="29" t="s">
        <v>48</v>
      </c>
      <c r="K25" s="25">
        <f>ROUND((VLOOKUP(C25,$C$90:$J$103,O25+2,FALSE)+VLOOKUP(E25,$C$106:$E$109,IF(RIGHT(C25,1)="r",3,2),FALSE)+IF(F25=1,"2",IF(F25=2,"3","0"))+VLOOKUP(G25,$G$69:$I$87,IF(RIGHT(C25,1)="r",3,2),FALSE)+VLOOKUP(N25,$H$106:$J$110,IF(RIGHT(C25,1)="r",3,2),FALSE))*VLOOKUP(J25,$K$69:$M$71,IF(OR(C25="LN",C25="LT",C25="SK"),3,2),FALSE),0)</f>
        <v>0</v>
      </c>
      <c r="L25" s="26">
        <f t="shared" si="5"/>
        <v>0</v>
      </c>
      <c r="N25" s="2" t="str">
        <f t="shared" si="6"/>
        <v>L</v>
      </c>
      <c r="O25" s="2">
        <f t="shared" si="7"/>
        <v>0</v>
      </c>
      <c r="P25" s="2">
        <f t="shared" si="8"/>
        <v>0</v>
      </c>
      <c r="Q25" s="2">
        <f>IF(J25="P",VLOOKUP(C25,$C$90:$N$103,10,FALSE),IF(J25="G",VLOOKUP(C25,$C$90:$N$103,12,FALSE),VLOOKUP(C25,$C$90:$N$103,11,FALSE)))*A25</f>
        <v>0</v>
      </c>
      <c r="R25" s="2">
        <f t="shared" si="9"/>
        <v>0</v>
      </c>
    </row>
    <row r="26" spans="1:18" ht="13.5" customHeight="1">
      <c r="A26" s="10"/>
      <c r="B26" s="11"/>
      <c r="C26" s="29" t="s">
        <v>48</v>
      </c>
      <c r="D26" s="28" t="s">
        <v>48</v>
      </c>
      <c r="E26" s="29" t="s">
        <v>48</v>
      </c>
      <c r="F26" s="28">
        <v>0</v>
      </c>
      <c r="G26" s="28" t="s">
        <v>49</v>
      </c>
      <c r="H26" s="28" t="s">
        <v>49</v>
      </c>
      <c r="I26" s="28" t="s">
        <v>49</v>
      </c>
      <c r="J26" s="29" t="s">
        <v>48</v>
      </c>
      <c r="K26" s="25">
        <f>ROUND((VLOOKUP(C26,$C$90:$J$103,O26+2,FALSE)+VLOOKUP(E26,$C$106:$E$109,IF(RIGHT(C26,1)="r",3,2),FALSE)+IF(F26=1,"2",IF(F26=2,"3","0"))+VLOOKUP(G26,$G$69:$I$87,IF(RIGHT(C26,1)="r",3,2),FALSE)+VLOOKUP(N26,$H$106:$J$110,IF(RIGHT(C26,1)="r",3,2),FALSE))*VLOOKUP(J26,$K$69:$M$71,IF(OR(C26="LN",C26="LT",C26="SK"),3,2),FALSE),0)</f>
        <v>0</v>
      </c>
      <c r="L26" s="26">
        <f t="shared" si="5"/>
        <v>0</v>
      </c>
      <c r="N26" s="2" t="str">
        <f>IF(LEFT(D26,1)="-","L",LEFT(D26,1))</f>
        <v>L</v>
      </c>
      <c r="O26" s="2">
        <f>IF(RIGHT(D26,1)="-",0,RIGHT(D26,1))</f>
        <v>0</v>
      </c>
      <c r="P26" s="2">
        <f>IF(C26="MC",1,IF(C26="LC",IF(N26="M",1,2),0))*A26</f>
        <v>0</v>
      </c>
      <c r="Q26" s="2">
        <f>IF(J26="P",VLOOKUP(C26,$C$90:$N$103,10,FALSE),IF(J26="G",VLOOKUP(C26,$C$90:$N$103,12,FALSE),VLOOKUP(C26,$C$90:$N$103,11,FALSE)))*A26</f>
        <v>0</v>
      </c>
      <c r="R26" s="2">
        <f>IF(C26="SK",0,IF(RIGHT(C26,1)="r",0,IF(OR(N26="E",N26="G"),1,IF(OR(N26="M",N26="I"),-1,0))))*(IF(C26="SK",A26/2,A26))</f>
        <v>0</v>
      </c>
    </row>
    <row r="27" spans="1:18" ht="13.5" customHeight="1">
      <c r="A27" s="10"/>
      <c r="B27" s="11"/>
      <c r="C27" s="29" t="s">
        <v>48</v>
      </c>
      <c r="D27" s="28" t="s">
        <v>48</v>
      </c>
      <c r="E27" s="29" t="s">
        <v>48</v>
      </c>
      <c r="F27" s="28">
        <v>0</v>
      </c>
      <c r="G27" s="28" t="s">
        <v>49</v>
      </c>
      <c r="H27" s="28" t="s">
        <v>49</v>
      </c>
      <c r="I27" s="28" t="s">
        <v>49</v>
      </c>
      <c r="J27" s="29" t="s">
        <v>48</v>
      </c>
      <c r="K27" s="25">
        <f>ROUND((VLOOKUP(C27,$C$90:$J$103,O27+2,FALSE)+VLOOKUP(E27,$C$106:$E$109,IF(RIGHT(C27,1)="r",3,2),FALSE)+IF(F27=1,"2",IF(F27=2,"3","0"))+VLOOKUP(G27,$G$69:$I$87,IF(RIGHT(C27,1)="r",3,2),FALSE)+VLOOKUP(N27,$H$106:$J$110,IF(RIGHT(C27,1)="r",3,2),FALSE))*VLOOKUP(J27,$K$69:$M$71,IF(OR(C27="LN",C27="LT",C27="SK"),3,2),FALSE),0)</f>
        <v>0</v>
      </c>
      <c r="L27" s="26">
        <f t="shared" si="5"/>
        <v>0</v>
      </c>
      <c r="N27" s="2" t="str">
        <f t="shared" si="6"/>
        <v>L</v>
      </c>
      <c r="O27" s="2">
        <f t="shared" si="7"/>
        <v>0</v>
      </c>
      <c r="P27" s="2">
        <f t="shared" si="8"/>
        <v>0</v>
      </c>
      <c r="Q27" s="2">
        <f>IF(J27="P",VLOOKUP(C27,$C$90:$N$103,10,FALSE),IF(J27="G",VLOOKUP(C27,$C$90:$N$103,12,FALSE),VLOOKUP(C27,$C$90:$N$103,11,FALSE)))*A27</f>
        <v>0</v>
      </c>
      <c r="R27" s="2">
        <f t="shared" si="9"/>
        <v>0</v>
      </c>
    </row>
    <row r="28" spans="1:18" ht="13.5" customHeight="1">
      <c r="A28" s="10"/>
      <c r="B28" s="11"/>
      <c r="C28" s="29" t="s">
        <v>48</v>
      </c>
      <c r="D28" s="28" t="s">
        <v>48</v>
      </c>
      <c r="E28" s="29" t="s">
        <v>48</v>
      </c>
      <c r="F28" s="28">
        <v>0</v>
      </c>
      <c r="G28" s="28" t="s">
        <v>49</v>
      </c>
      <c r="H28" s="28" t="s">
        <v>49</v>
      </c>
      <c r="I28" s="28" t="s">
        <v>49</v>
      </c>
      <c r="J28" s="29" t="s">
        <v>48</v>
      </c>
      <c r="K28" s="25">
        <f>ROUND((VLOOKUP(C28,$C$90:$J$103,O28+2,FALSE)+VLOOKUP(E28,$C$106:$E$109,IF(RIGHT(C28,1)="r",3,2),FALSE)+IF(F28=1,"2",IF(F28=2,"3","0"))+VLOOKUP(G28,$G$69:$I$87,IF(RIGHT(C28,1)="r",3,2),FALSE)+VLOOKUP(N28,$H$106:$J$110,IF(RIGHT(C28,1)="r",3,2),FALSE))*VLOOKUP(J28,$K$69:$M$71,IF(OR(C28="LN",C28="LT",C28="SK"),3,2),FALSE),0)</f>
        <v>0</v>
      </c>
      <c r="L28" s="26">
        <f t="shared" si="5"/>
        <v>0</v>
      </c>
      <c r="N28" s="2" t="str">
        <f t="shared" si="6"/>
        <v>L</v>
      </c>
      <c r="O28" s="2">
        <f t="shared" si="7"/>
        <v>0</v>
      </c>
      <c r="P28" s="2">
        <f t="shared" si="8"/>
        <v>0</v>
      </c>
      <c r="Q28" s="2">
        <f>IF(J28="P",VLOOKUP(C28,$C$90:$N$103,10,FALSE),IF(J28="G",VLOOKUP(C28,$C$90:$N$103,12,FALSE),VLOOKUP(C28,$C$90:$N$103,11,FALSE)))*A28</f>
        <v>0</v>
      </c>
      <c r="R28" s="2">
        <f t="shared" si="9"/>
        <v>0</v>
      </c>
    </row>
    <row r="29" spans="1:18" ht="13.5" customHeight="1">
      <c r="A29" s="10"/>
      <c r="B29" s="11"/>
      <c r="C29" s="29" t="s">
        <v>48</v>
      </c>
      <c r="D29" s="28" t="s">
        <v>48</v>
      </c>
      <c r="E29" s="29" t="s">
        <v>48</v>
      </c>
      <c r="F29" s="28">
        <v>0</v>
      </c>
      <c r="G29" s="28" t="s">
        <v>49</v>
      </c>
      <c r="H29" s="28" t="s">
        <v>49</v>
      </c>
      <c r="I29" s="28" t="s">
        <v>49</v>
      </c>
      <c r="J29" s="29" t="s">
        <v>48</v>
      </c>
      <c r="K29" s="25">
        <f>ROUND((VLOOKUP(C29,$C$90:$J$103,O29+2,FALSE)+VLOOKUP(E29,$C$106:$E$109,IF(RIGHT(C29,1)="r",3,2),FALSE)+IF(F29=1,"2",IF(F29=2,"3","0"))+VLOOKUP(G29,$G$69:$I$87,IF(RIGHT(C29,1)="r",3,2),FALSE)+VLOOKUP(N29,$H$106:$J$110,IF(RIGHT(C29,1)="r",3,2),FALSE))*VLOOKUP(J29,$K$69:$M$71,IF(OR(C29="LN",C29="LT",C29="SK"),3,2),FALSE),0)</f>
        <v>0</v>
      </c>
      <c r="L29" s="26">
        <f t="shared" si="5"/>
        <v>0</v>
      </c>
      <c r="N29" s="2" t="str">
        <f t="shared" si="6"/>
        <v>L</v>
      </c>
      <c r="O29" s="2">
        <f t="shared" si="7"/>
        <v>0</v>
      </c>
      <c r="P29" s="2">
        <f t="shared" si="8"/>
        <v>0</v>
      </c>
      <c r="Q29" s="2">
        <f>IF(J29="P",VLOOKUP(C29,$C$90:$N$103,10,FALSE),IF(J29="G",VLOOKUP(C29,$C$90:$N$103,12,FALSE),VLOOKUP(C29,$C$90:$N$103,11,FALSE)))*A29</f>
        <v>0</v>
      </c>
      <c r="R29" s="2">
        <f t="shared" si="9"/>
        <v>0</v>
      </c>
    </row>
    <row r="30" spans="1:18" ht="13.5" customHeight="1" thickBot="1">
      <c r="A30" s="12"/>
      <c r="B30" s="13"/>
      <c r="C30" s="15" t="s">
        <v>48</v>
      </c>
      <c r="D30" s="15" t="s">
        <v>48</v>
      </c>
      <c r="E30" s="15" t="s">
        <v>48</v>
      </c>
      <c r="F30" s="15">
        <v>0</v>
      </c>
      <c r="G30" s="15" t="s">
        <v>49</v>
      </c>
      <c r="H30" s="15" t="s">
        <v>49</v>
      </c>
      <c r="I30" s="15" t="s">
        <v>49</v>
      </c>
      <c r="J30" s="15" t="s">
        <v>48</v>
      </c>
      <c r="K30" s="49">
        <f>ROUND((VLOOKUP(C30,$C$90:$J$103,O30+2,FALSE)+VLOOKUP(E30,$C$106:$E$109,IF(RIGHT(C30,1)="r",3,2),FALSE)+IF(F30=1,"2",IF(F30=2,"3","0"))+VLOOKUP(G30,$G$69:$I$87,IF(RIGHT(C30,1)="r",3,2),FALSE)+VLOOKUP(N30,$H$106:$J$110,IF(RIGHT(C30,1)="r",3,2),FALSE))*VLOOKUP(J30,$K$69:$M$71,IF(OR(C30="LN",C30="LT",C30="SK"),3,2),FALSE),0)</f>
        <v>0</v>
      </c>
      <c r="L30" s="27">
        <f t="shared" si="5"/>
        <v>0</v>
      </c>
      <c r="N30" s="2" t="str">
        <f t="shared" si="6"/>
        <v>L</v>
      </c>
      <c r="O30" s="2">
        <f t="shared" si="7"/>
        <v>0</v>
      </c>
      <c r="P30" s="2">
        <f t="shared" si="8"/>
        <v>0</v>
      </c>
      <c r="Q30" s="2">
        <f>IF(J30="P",VLOOKUP(C30,$C$90:$N$103,10,FALSE),IF(J30="G",VLOOKUP(C30,$C$90:$N$103,12,FALSE),VLOOKUP(C30,$C$90:$N$103,11,FALSE)))*A30</f>
        <v>0</v>
      </c>
      <c r="R30" s="2">
        <f t="shared" si="9"/>
        <v>0</v>
      </c>
    </row>
    <row r="31" spans="1:12" ht="6" customHeight="1" thickBot="1" thickTop="1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8" ht="13.5" customHeight="1" thickTop="1">
      <c r="A32" s="55" t="s">
        <v>98</v>
      </c>
      <c r="B32" s="56"/>
      <c r="C32" s="57" t="s">
        <v>62</v>
      </c>
      <c r="D32" s="58"/>
      <c r="E32" s="58"/>
      <c r="F32" s="58"/>
      <c r="G32" s="31" t="s">
        <v>56</v>
      </c>
      <c r="H32" s="31"/>
      <c r="I32" s="31"/>
      <c r="J32" s="62"/>
      <c r="K32" s="62"/>
      <c r="L32" s="32">
        <f>VLOOKUP(G32,$K$74:$L$79,2,FALSE)+SUM(L34:L39)</f>
        <v>0</v>
      </c>
      <c r="N32" s="16"/>
      <c r="O32" s="16"/>
      <c r="R32" s="43">
        <f>IF(G32="[Valeur]",0,VLOOKUP(G32,$K$74:$M$79,3,FALSE))</f>
        <v>0</v>
      </c>
    </row>
    <row r="33" spans="1:12" ht="13.5" customHeight="1" thickBot="1">
      <c r="A33" s="33" t="s">
        <v>8</v>
      </c>
      <c r="B33" s="34" t="s">
        <v>2</v>
      </c>
      <c r="C33" s="34" t="s">
        <v>0</v>
      </c>
      <c r="D33" s="34" t="s">
        <v>119</v>
      </c>
      <c r="E33" s="34" t="s">
        <v>120</v>
      </c>
      <c r="F33" s="34" t="s">
        <v>11</v>
      </c>
      <c r="G33" s="65" t="s">
        <v>12</v>
      </c>
      <c r="H33" s="66"/>
      <c r="I33" s="67"/>
      <c r="J33" s="34" t="s">
        <v>13</v>
      </c>
      <c r="K33" s="34" t="s">
        <v>47</v>
      </c>
      <c r="L33" s="35" t="s">
        <v>1</v>
      </c>
    </row>
    <row r="34" spans="1:18" ht="13.5" customHeight="1" thickTop="1">
      <c r="A34" s="8"/>
      <c r="B34" s="9"/>
      <c r="C34" s="28" t="s">
        <v>48</v>
      </c>
      <c r="D34" s="28" t="s">
        <v>48</v>
      </c>
      <c r="E34" s="28" t="s">
        <v>48</v>
      </c>
      <c r="F34" s="28">
        <v>0</v>
      </c>
      <c r="G34" s="28" t="s">
        <v>49</v>
      </c>
      <c r="H34" s="28" t="s">
        <v>49</v>
      </c>
      <c r="I34" s="28" t="s">
        <v>49</v>
      </c>
      <c r="J34" s="28" t="s">
        <v>48</v>
      </c>
      <c r="K34" s="25">
        <f>ROUND((VLOOKUP(C34,$C$90:$J$103,O34+2,FALSE)+VLOOKUP(E34,$C$106:$E$109,IF(RIGHT(C34,1)="r",3,2),FALSE)+IF(F34=1,"2",IF(F34=2,"3","0"))+VLOOKUP(G34,$G$69:$I$87,IF(RIGHT(C34,1)="r",3,2),FALSE)+VLOOKUP(N34,$H$106:$J$110,IF(RIGHT(C34,1)="r",3,2),FALSE))*VLOOKUP(J34,$K$69:$M$71,IF(OR(C34="LN",C34="LT",C34="SK"),3,2),FALSE),0)</f>
        <v>0</v>
      </c>
      <c r="L34" s="26">
        <f aca="true" t="shared" si="10" ref="L34:L39">IF(C34="SK",ROUNDDOWN(A34*K34/2,0),A34*K34)</f>
        <v>0</v>
      </c>
      <c r="N34" s="2" t="str">
        <f aca="true" t="shared" si="11" ref="N34:N39">IF(LEFT(D34,1)="-","L",LEFT(D34,1))</f>
        <v>L</v>
      </c>
      <c r="O34" s="2">
        <f aca="true" t="shared" si="12" ref="O34:O39">IF(RIGHT(D34,1)="-",0,RIGHT(D34,1))</f>
        <v>0</v>
      </c>
      <c r="P34" s="2">
        <f aca="true" t="shared" si="13" ref="P34:P39">IF(C34="MC",1,IF(C34="LC",IF(N34="M",1,2),0))*A34</f>
        <v>0</v>
      </c>
      <c r="Q34" s="2">
        <f>IF(J34="P",VLOOKUP(C34,$C$90:$N$103,10,FALSE),IF(J34="G",VLOOKUP(C34,$C$90:$N$103,12,FALSE),VLOOKUP(C34,$C$90:$N$103,11,FALSE)))*A34</f>
        <v>0</v>
      </c>
      <c r="R34" s="2">
        <f aca="true" t="shared" si="14" ref="R34:R39">IF(C34="SK",0,IF(RIGHT(C34,1)="r",0,IF(OR(N34="E",N34="G"),1,IF(OR(N34="M",N34="I"),-1,0))))*(IF(C34="SK",A34/2,A34))</f>
        <v>0</v>
      </c>
    </row>
    <row r="35" spans="1:18" ht="13.5" customHeight="1">
      <c r="A35" s="10"/>
      <c r="B35" s="11"/>
      <c r="C35" s="29" t="s">
        <v>48</v>
      </c>
      <c r="D35" s="28" t="s">
        <v>48</v>
      </c>
      <c r="E35" s="29" t="s">
        <v>48</v>
      </c>
      <c r="F35" s="28">
        <v>0</v>
      </c>
      <c r="G35" s="28" t="s">
        <v>49</v>
      </c>
      <c r="H35" s="28" t="s">
        <v>49</v>
      </c>
      <c r="I35" s="28" t="s">
        <v>49</v>
      </c>
      <c r="J35" s="29" t="s">
        <v>48</v>
      </c>
      <c r="K35" s="25">
        <f>ROUND((VLOOKUP(C35,$C$90:$J$103,O35+2,FALSE)+VLOOKUP(E35,$C$106:$E$109,IF(RIGHT(C35,1)="r",3,2),FALSE)+IF(F35=1,"2",IF(F35=2,"3","0"))+VLOOKUP(G35,$G$69:$I$87,IF(RIGHT(C35,1)="r",3,2),FALSE)+VLOOKUP(N35,$H$106:$J$110,IF(RIGHT(C35,1)="r",3,2),FALSE))*VLOOKUP(J35,$K$69:$M$71,IF(OR(C35="LN",C35="LT",C35="SK"),3,2),FALSE),0)</f>
        <v>0</v>
      </c>
      <c r="L35" s="26">
        <f t="shared" si="10"/>
        <v>0</v>
      </c>
      <c r="N35" s="2" t="str">
        <f t="shared" si="11"/>
        <v>L</v>
      </c>
      <c r="O35" s="2">
        <f t="shared" si="12"/>
        <v>0</v>
      </c>
      <c r="P35" s="2">
        <f t="shared" si="13"/>
        <v>0</v>
      </c>
      <c r="Q35" s="2">
        <f>IF(J35="P",VLOOKUP(C35,$C$90:$N$103,10,FALSE),IF(J35="G",VLOOKUP(C35,$C$90:$N$103,12,FALSE),VLOOKUP(C35,$C$90:$N$103,11,FALSE)))*A35</f>
        <v>0</v>
      </c>
      <c r="R35" s="2">
        <f t="shared" si="14"/>
        <v>0</v>
      </c>
    </row>
    <row r="36" spans="1:18" ht="13.5" customHeight="1">
      <c r="A36" s="10"/>
      <c r="B36" s="11"/>
      <c r="C36" s="29" t="s">
        <v>48</v>
      </c>
      <c r="D36" s="28" t="s">
        <v>48</v>
      </c>
      <c r="E36" s="29" t="s">
        <v>48</v>
      </c>
      <c r="F36" s="28">
        <v>0</v>
      </c>
      <c r="G36" s="28" t="s">
        <v>49</v>
      </c>
      <c r="H36" s="28" t="s">
        <v>49</v>
      </c>
      <c r="I36" s="28" t="s">
        <v>49</v>
      </c>
      <c r="J36" s="29" t="s">
        <v>48</v>
      </c>
      <c r="K36" s="25">
        <f>ROUND((VLOOKUP(C36,$C$90:$J$103,O36+2,FALSE)+VLOOKUP(E36,$C$106:$E$109,IF(RIGHT(C36,1)="r",3,2),FALSE)+IF(F36=1,"2",IF(F36=2,"3","0"))+VLOOKUP(G36,$G$69:$I$87,IF(RIGHT(C36,1)="r",3,2),FALSE)+VLOOKUP(N36,$H$106:$J$110,IF(RIGHT(C36,1)="r",3,2),FALSE))*VLOOKUP(J36,$K$69:$M$71,IF(OR(C36="LN",C36="LT",C36="SK"),3,2),FALSE),0)</f>
        <v>0</v>
      </c>
      <c r="L36" s="26">
        <f t="shared" si="10"/>
        <v>0</v>
      </c>
      <c r="N36" s="2" t="str">
        <f t="shared" si="11"/>
        <v>L</v>
      </c>
      <c r="O36" s="2">
        <f t="shared" si="12"/>
        <v>0</v>
      </c>
      <c r="P36" s="2">
        <f t="shared" si="13"/>
        <v>0</v>
      </c>
      <c r="Q36" s="2">
        <f>IF(J36="P",VLOOKUP(C36,$C$90:$N$103,10,FALSE),IF(J36="G",VLOOKUP(C36,$C$90:$N$103,12,FALSE),VLOOKUP(C36,$C$90:$N$103,11,FALSE)))*A36</f>
        <v>0</v>
      </c>
      <c r="R36" s="2">
        <f t="shared" si="14"/>
        <v>0</v>
      </c>
    </row>
    <row r="37" spans="1:18" ht="13.5" customHeight="1">
      <c r="A37" s="10"/>
      <c r="B37" s="11"/>
      <c r="C37" s="29" t="s">
        <v>48</v>
      </c>
      <c r="D37" s="28" t="s">
        <v>48</v>
      </c>
      <c r="E37" s="29" t="s">
        <v>48</v>
      </c>
      <c r="F37" s="28">
        <v>0</v>
      </c>
      <c r="G37" s="28" t="s">
        <v>49</v>
      </c>
      <c r="H37" s="28" t="s">
        <v>49</v>
      </c>
      <c r="I37" s="28" t="s">
        <v>49</v>
      </c>
      <c r="J37" s="29" t="s">
        <v>48</v>
      </c>
      <c r="K37" s="25">
        <f>ROUND((VLOOKUP(C37,$C$90:$J$103,O37+2,FALSE)+VLOOKUP(E37,$C$106:$E$109,IF(RIGHT(C37,1)="r",3,2),FALSE)+IF(F37=1,"2",IF(F37=2,"3","0"))+VLOOKUP(G37,$G$69:$I$87,IF(RIGHT(C37,1)="r",3,2),FALSE)+VLOOKUP(N37,$H$106:$J$110,IF(RIGHT(C37,1)="r",3,2),FALSE))*VLOOKUP(J37,$K$69:$M$71,IF(OR(C37="LN",C37="LT",C37="SK"),3,2),FALSE),0)</f>
        <v>0</v>
      </c>
      <c r="L37" s="26">
        <f t="shared" si="10"/>
        <v>0</v>
      </c>
      <c r="N37" s="2" t="str">
        <f t="shared" si="11"/>
        <v>L</v>
      </c>
      <c r="O37" s="2">
        <f t="shared" si="12"/>
        <v>0</v>
      </c>
      <c r="P37" s="2">
        <f t="shared" si="13"/>
        <v>0</v>
      </c>
      <c r="Q37" s="2">
        <f>IF(J37="P",VLOOKUP(C37,$C$90:$N$103,10,FALSE),IF(J37="G",VLOOKUP(C37,$C$90:$N$103,12,FALSE),VLOOKUP(C37,$C$90:$N$103,11,FALSE)))*A37</f>
        <v>0</v>
      </c>
      <c r="R37" s="2">
        <f t="shared" si="14"/>
        <v>0</v>
      </c>
    </row>
    <row r="38" spans="1:18" ht="13.5" customHeight="1">
      <c r="A38" s="10"/>
      <c r="B38" s="11"/>
      <c r="C38" s="29" t="s">
        <v>48</v>
      </c>
      <c r="D38" s="28" t="s">
        <v>48</v>
      </c>
      <c r="E38" s="29" t="s">
        <v>48</v>
      </c>
      <c r="F38" s="28">
        <v>0</v>
      </c>
      <c r="G38" s="28" t="s">
        <v>49</v>
      </c>
      <c r="H38" s="28" t="s">
        <v>49</v>
      </c>
      <c r="I38" s="28" t="s">
        <v>49</v>
      </c>
      <c r="J38" s="29" t="s">
        <v>48</v>
      </c>
      <c r="K38" s="25">
        <f>ROUND((VLOOKUP(C38,$C$90:$J$103,O38+2,FALSE)+VLOOKUP(E38,$C$106:$E$109,IF(RIGHT(C38,1)="r",3,2),FALSE)+IF(F38=1,"2",IF(F38=2,"3","0"))+VLOOKUP(G38,$G$69:$I$87,IF(RIGHT(C38,1)="r",3,2),FALSE)+VLOOKUP(N38,$H$106:$J$110,IF(RIGHT(C38,1)="r",3,2),FALSE))*VLOOKUP(J38,$K$69:$M$71,IF(OR(C38="LN",C38="LT",C38="SK"),3,2),FALSE),0)</f>
        <v>0</v>
      </c>
      <c r="L38" s="26">
        <f t="shared" si="10"/>
        <v>0</v>
      </c>
      <c r="N38" s="2" t="str">
        <f t="shared" si="11"/>
        <v>L</v>
      </c>
      <c r="O38" s="2">
        <f t="shared" si="12"/>
        <v>0</v>
      </c>
      <c r="P38" s="2">
        <f t="shared" si="13"/>
        <v>0</v>
      </c>
      <c r="Q38" s="2">
        <f>IF(J38="P",VLOOKUP(C38,$C$90:$N$103,10,FALSE),IF(J38="G",VLOOKUP(C38,$C$90:$N$103,12,FALSE),VLOOKUP(C38,$C$90:$N$103,11,FALSE)))*A38</f>
        <v>0</v>
      </c>
      <c r="R38" s="2">
        <f t="shared" si="14"/>
        <v>0</v>
      </c>
    </row>
    <row r="39" spans="1:18" ht="13.5" customHeight="1" thickBot="1">
      <c r="A39" s="12"/>
      <c r="B39" s="13"/>
      <c r="C39" s="15" t="s">
        <v>48</v>
      </c>
      <c r="D39" s="15" t="s">
        <v>48</v>
      </c>
      <c r="E39" s="15" t="s">
        <v>48</v>
      </c>
      <c r="F39" s="15">
        <v>0</v>
      </c>
      <c r="G39" s="15" t="s">
        <v>49</v>
      </c>
      <c r="H39" s="15" t="s">
        <v>49</v>
      </c>
      <c r="I39" s="15" t="s">
        <v>49</v>
      </c>
      <c r="J39" s="15" t="s">
        <v>48</v>
      </c>
      <c r="K39" s="49">
        <f>ROUND((VLOOKUP(C39,$C$90:$J$103,O39+2,FALSE)+VLOOKUP(E39,$C$106:$E$109,IF(RIGHT(C39,1)="r",3,2),FALSE)+IF(F39=1,"2",IF(F39=2,"3","0"))+VLOOKUP(G39,$G$69:$I$87,IF(RIGHT(C39,1)="r",3,2),FALSE)+VLOOKUP(N39,$H$106:$J$110,IF(RIGHT(C39,1)="r",3,2),FALSE))*VLOOKUP(J39,$K$69:$M$71,IF(OR(C39="LN",C39="LT",C39="SK"),3,2),FALSE),0)</f>
        <v>0</v>
      </c>
      <c r="L39" s="27">
        <f t="shared" si="10"/>
        <v>0</v>
      </c>
      <c r="N39" s="2" t="str">
        <f t="shared" si="11"/>
        <v>L</v>
      </c>
      <c r="O39" s="2">
        <f t="shared" si="12"/>
        <v>0</v>
      </c>
      <c r="P39" s="2">
        <f t="shared" si="13"/>
        <v>0</v>
      </c>
      <c r="Q39" s="2">
        <f>IF(J39="P",VLOOKUP(C39,$C$90:$N$103,10,FALSE),IF(J39="G",VLOOKUP(C39,$C$90:$N$103,12,FALSE),VLOOKUP(C39,$C$90:$N$103,11,FALSE)))*A39</f>
        <v>0</v>
      </c>
      <c r="R39" s="2">
        <f t="shared" si="14"/>
        <v>0</v>
      </c>
    </row>
    <row r="40" spans="1:12" ht="6" customHeight="1" thickBot="1" thickTop="1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8" ht="13.5" customHeight="1" thickTop="1">
      <c r="A41" s="55" t="s">
        <v>99</v>
      </c>
      <c r="B41" s="56"/>
      <c r="C41" s="57" t="s">
        <v>62</v>
      </c>
      <c r="D41" s="58"/>
      <c r="E41" s="58"/>
      <c r="F41" s="58"/>
      <c r="G41" s="31" t="s">
        <v>56</v>
      </c>
      <c r="H41" s="31"/>
      <c r="I41" s="31"/>
      <c r="J41" s="62"/>
      <c r="K41" s="62"/>
      <c r="L41" s="32">
        <f>VLOOKUP(G41,$K$74:$L$79,2,FALSE)+SUM(L43:L47)</f>
        <v>0</v>
      </c>
      <c r="N41" s="16"/>
      <c r="O41" s="16"/>
      <c r="R41" s="43">
        <f>IF(G41="[Valeur]",0,VLOOKUP(G41,$K$74:$M$79,3,FALSE))</f>
        <v>0</v>
      </c>
    </row>
    <row r="42" spans="1:12" ht="13.5" customHeight="1" thickBot="1">
      <c r="A42" s="33" t="s">
        <v>8</v>
      </c>
      <c r="B42" s="34" t="s">
        <v>2</v>
      </c>
      <c r="C42" s="34" t="s">
        <v>0</v>
      </c>
      <c r="D42" s="34" t="s">
        <v>119</v>
      </c>
      <c r="E42" s="34" t="s">
        <v>120</v>
      </c>
      <c r="F42" s="34" t="s">
        <v>11</v>
      </c>
      <c r="G42" s="65" t="s">
        <v>12</v>
      </c>
      <c r="H42" s="66"/>
      <c r="I42" s="67"/>
      <c r="J42" s="34" t="s">
        <v>13</v>
      </c>
      <c r="K42" s="34" t="s">
        <v>47</v>
      </c>
      <c r="L42" s="35" t="s">
        <v>1</v>
      </c>
    </row>
    <row r="43" spans="1:18" ht="13.5" customHeight="1" thickTop="1">
      <c r="A43" s="8"/>
      <c r="B43" s="9"/>
      <c r="C43" s="28" t="s">
        <v>48</v>
      </c>
      <c r="D43" s="28" t="s">
        <v>48</v>
      </c>
      <c r="E43" s="28" t="s">
        <v>48</v>
      </c>
      <c r="F43" s="28">
        <v>0</v>
      </c>
      <c r="G43" s="28" t="s">
        <v>49</v>
      </c>
      <c r="H43" s="28" t="s">
        <v>49</v>
      </c>
      <c r="I43" s="28" t="s">
        <v>49</v>
      </c>
      <c r="J43" s="28" t="s">
        <v>48</v>
      </c>
      <c r="K43" s="25">
        <f>ROUND((VLOOKUP(C43,$C$90:$J$103,O43+2,FALSE)+VLOOKUP(E43,$C$106:$E$109,IF(RIGHT(C43,1)="r",3,2),FALSE)+IF(F43=1,"2",IF(F43=2,"3","0"))+VLOOKUP(G43,$G$69:$I$87,IF(RIGHT(C43,1)="r",3,2),FALSE)+VLOOKUP(N43,$H$106:$J$110,IF(RIGHT(C43,1)="r",3,2),FALSE))*VLOOKUP(J43,$K$69:$M$71,IF(OR(C43="LN",C43="LT",C43="SK"),3,2),FALSE),0)</f>
        <v>0</v>
      </c>
      <c r="L43" s="26">
        <f>IF(C43="SK",ROUNDDOWN(A43*K43/2,0),A43*K43)</f>
        <v>0</v>
      </c>
      <c r="N43" s="2" t="str">
        <f>IF(LEFT(D43,1)="-","L",LEFT(D43,1))</f>
        <v>L</v>
      </c>
      <c r="O43" s="2">
        <f>IF(RIGHT(D43,1)="-",0,RIGHT(D43,1))</f>
        <v>0</v>
      </c>
      <c r="P43" s="2">
        <f>IF(C43="MC",1,IF(C43="LC",IF(N43="M",1,2),0))*A43</f>
        <v>0</v>
      </c>
      <c r="Q43" s="2">
        <f>IF(J43="P",VLOOKUP(C43,$C$90:$N$103,10,FALSE),IF(J43="G",VLOOKUP(C43,$C$90:$N$103,12,FALSE),VLOOKUP(C43,$C$90:$N$103,11,FALSE)))*A43</f>
        <v>0</v>
      </c>
      <c r="R43" s="2">
        <f>IF(C43="SK",0,IF(RIGHT(C43,1)="r",0,IF(OR(N43="E",N43="G"),1,IF(OR(N43="M",N43="I"),-1,0))))*(IF(C43="SK",A43/2,A43))</f>
        <v>0</v>
      </c>
    </row>
    <row r="44" spans="1:18" ht="13.5" customHeight="1">
      <c r="A44" s="8"/>
      <c r="B44" s="9"/>
      <c r="C44" s="28" t="s">
        <v>48</v>
      </c>
      <c r="D44" s="28" t="s">
        <v>48</v>
      </c>
      <c r="E44" s="28" t="s">
        <v>48</v>
      </c>
      <c r="F44" s="28">
        <v>0</v>
      </c>
      <c r="G44" s="28" t="s">
        <v>49</v>
      </c>
      <c r="H44" s="28" t="s">
        <v>49</v>
      </c>
      <c r="I44" s="28" t="s">
        <v>49</v>
      </c>
      <c r="J44" s="28" t="s">
        <v>48</v>
      </c>
      <c r="K44" s="25">
        <f>ROUND((VLOOKUP(C44,$C$90:$J$103,O44+2,FALSE)+VLOOKUP(E44,$C$106:$E$109,IF(RIGHT(C44,1)="r",3,2),FALSE)+IF(F44=1,"2",IF(F44=2,"3","0"))+VLOOKUP(G44,$G$69:$I$87,IF(RIGHT(C44,1)="r",3,2),FALSE)+VLOOKUP(N44,$H$106:$J$110,IF(RIGHT(C44,1)="r",3,2),FALSE))*VLOOKUP(J44,$K$69:$M$71,IF(OR(C44="LN",C44="LT",C44="SK"),3,2),FALSE),0)</f>
        <v>0</v>
      </c>
      <c r="L44" s="26">
        <f>IF(C44="SK",ROUNDDOWN(A44*K44/2,0),A44*K44)</f>
        <v>0</v>
      </c>
      <c r="N44" s="2" t="str">
        <f>IF(LEFT(D44,1)="-","L",LEFT(D44,1))</f>
        <v>L</v>
      </c>
      <c r="O44" s="2">
        <f>IF(RIGHT(D44,1)="-",0,RIGHT(D44,1))</f>
        <v>0</v>
      </c>
      <c r="P44" s="2">
        <f>IF(C44="MC",1,IF(C44="LC",IF(N44="M",1,2),0))*A44</f>
        <v>0</v>
      </c>
      <c r="Q44" s="2">
        <f>IF(J44="P",VLOOKUP(C44,$C$90:$N$103,10,FALSE),IF(J44="G",VLOOKUP(C44,$C$90:$N$103,12,FALSE),VLOOKUP(C44,$C$90:$N$103,11,FALSE)))*A44</f>
        <v>0</v>
      </c>
      <c r="R44" s="2">
        <f>IF(C44="SK",0,IF(RIGHT(C44,1)="r",0,IF(OR(N44="E",N44="G"),1,IF(OR(N44="M",N44="I"),-1,0))))*(IF(C44="SK",A44/2,A44))</f>
        <v>0</v>
      </c>
    </row>
    <row r="45" spans="1:18" ht="13.5" customHeight="1">
      <c r="A45" s="10"/>
      <c r="B45" s="11"/>
      <c r="C45" s="29" t="s">
        <v>48</v>
      </c>
      <c r="D45" s="28" t="s">
        <v>48</v>
      </c>
      <c r="E45" s="29" t="s">
        <v>48</v>
      </c>
      <c r="F45" s="28">
        <v>0</v>
      </c>
      <c r="G45" s="28" t="s">
        <v>49</v>
      </c>
      <c r="H45" s="28" t="s">
        <v>49</v>
      </c>
      <c r="I45" s="28" t="s">
        <v>49</v>
      </c>
      <c r="J45" s="29" t="s">
        <v>48</v>
      </c>
      <c r="K45" s="25">
        <f>ROUND((VLOOKUP(C45,$C$90:$J$103,O45+2,FALSE)+VLOOKUP(E45,$C$106:$E$109,IF(RIGHT(C45,1)="r",3,2),FALSE)+IF(F45=1,"2",IF(F45=2,"3","0"))+VLOOKUP(G45,$G$69:$I$87,IF(RIGHT(C45,1)="r",3,2),FALSE)+VLOOKUP(N45,$H$106:$J$110,IF(RIGHT(C45,1)="r",3,2),FALSE))*VLOOKUP(J45,$K$69:$M$71,IF(OR(C45="LN",C45="LT",C45="SK"),3,2),FALSE),0)</f>
        <v>0</v>
      </c>
      <c r="L45" s="26">
        <f>IF(C45="SK",ROUNDDOWN(A45*K45/2,0),A45*K45)</f>
        <v>0</v>
      </c>
      <c r="N45" s="2" t="str">
        <f>IF(LEFT(D45,1)="-","L",LEFT(D45,1))</f>
        <v>L</v>
      </c>
      <c r="O45" s="2">
        <f>IF(RIGHT(D45,1)="-",0,RIGHT(D45,1))</f>
        <v>0</v>
      </c>
      <c r="P45" s="2">
        <f>IF(C45="MC",1,IF(C45="LC",IF(N45="M",1,2),0))*A45</f>
        <v>0</v>
      </c>
      <c r="Q45" s="2">
        <f>IF(J45="P",VLOOKUP(C45,$C$90:$N$103,10,FALSE),IF(J45="G",VLOOKUP(C45,$C$90:$N$103,12,FALSE),VLOOKUP(C45,$C$90:$N$103,11,FALSE)))*A45</f>
        <v>0</v>
      </c>
      <c r="R45" s="2">
        <f>IF(C45="SK",0,IF(RIGHT(C45,1)="r",0,IF(OR(N45="E",N45="G"),1,IF(OR(N45="M",N45="I"),-1,0))))*(IF(C45="SK",A45/2,A45))</f>
        <v>0</v>
      </c>
    </row>
    <row r="46" spans="1:18" ht="13.5" customHeight="1">
      <c r="A46" s="10"/>
      <c r="B46" s="11"/>
      <c r="C46" s="29" t="s">
        <v>48</v>
      </c>
      <c r="D46" s="28" t="s">
        <v>48</v>
      </c>
      <c r="E46" s="29" t="s">
        <v>48</v>
      </c>
      <c r="F46" s="28">
        <v>0</v>
      </c>
      <c r="G46" s="28" t="s">
        <v>49</v>
      </c>
      <c r="H46" s="28" t="s">
        <v>49</v>
      </c>
      <c r="I46" s="28" t="s">
        <v>49</v>
      </c>
      <c r="J46" s="29" t="s">
        <v>48</v>
      </c>
      <c r="K46" s="25">
        <f>ROUND((VLOOKUP(C46,$C$90:$J$103,O46+2,FALSE)+VLOOKUP(E46,$C$106:$E$109,IF(RIGHT(C46,1)="r",3,2),FALSE)+IF(F46=1,"2",IF(F46=2,"3","0"))+VLOOKUP(G46,$G$69:$I$87,IF(RIGHT(C46,1)="r",3,2),FALSE)+VLOOKUP(N46,$H$106:$J$110,IF(RIGHT(C46,1)="r",3,2),FALSE))*VLOOKUP(J46,$K$69:$M$71,IF(OR(C46="LN",C46="LT",C46="SK"),3,2),FALSE),0)</f>
        <v>0</v>
      </c>
      <c r="L46" s="26">
        <f>IF(C46="SK",ROUNDDOWN(A46*K46/2,0),A46*K46)</f>
        <v>0</v>
      </c>
      <c r="N46" s="2" t="str">
        <f>IF(LEFT(D46,1)="-","L",LEFT(D46,1))</f>
        <v>L</v>
      </c>
      <c r="O46" s="2">
        <f>IF(RIGHT(D46,1)="-",0,RIGHT(D46,1))</f>
        <v>0</v>
      </c>
      <c r="P46" s="2">
        <f>IF(C46="MC",1,IF(C46="LC",IF(N46="M",1,2),0))*A46</f>
        <v>0</v>
      </c>
      <c r="Q46" s="2">
        <f>IF(J46="P",VLOOKUP(C46,$C$90:$N$103,10,FALSE),IF(J46="G",VLOOKUP(C46,$C$90:$N$103,12,FALSE),VLOOKUP(C46,$C$90:$N$103,11,FALSE)))*A46</f>
        <v>0</v>
      </c>
      <c r="R46" s="2">
        <f>IF(C46="SK",0,IF(RIGHT(C46,1)="r",0,IF(OR(N46="E",N46="G"),1,IF(OR(N46="M",N46="I"),-1,0))))*(IF(C46="SK",A46/2,A46))</f>
        <v>0</v>
      </c>
    </row>
    <row r="47" spans="1:18" ht="13.5" customHeight="1" thickBot="1">
      <c r="A47" s="12"/>
      <c r="B47" s="13"/>
      <c r="C47" s="15" t="s">
        <v>48</v>
      </c>
      <c r="D47" s="15" t="s">
        <v>48</v>
      </c>
      <c r="E47" s="15" t="s">
        <v>48</v>
      </c>
      <c r="F47" s="15">
        <v>0</v>
      </c>
      <c r="G47" s="15" t="s">
        <v>49</v>
      </c>
      <c r="H47" s="15" t="s">
        <v>49</v>
      </c>
      <c r="I47" s="15" t="s">
        <v>49</v>
      </c>
      <c r="J47" s="15" t="s">
        <v>48</v>
      </c>
      <c r="K47" s="49">
        <f>ROUND((VLOOKUP(C47,$C$90:$J$103,O47+2,FALSE)+VLOOKUP(E47,$C$106:$E$109,IF(RIGHT(C47,1)="r",3,2),FALSE)+IF(F47=1,"2",IF(F47=2,"3","0"))+VLOOKUP(G47,$G$69:$I$87,IF(RIGHT(C47,1)="r",3,2),FALSE)+VLOOKUP(N47,$H$106:$J$110,IF(RIGHT(C47,1)="r",3,2),FALSE))*VLOOKUP(J47,$K$69:$M$71,IF(OR(C47="LN",C47="LT",C47="SK"),3,2),FALSE),0)</f>
        <v>0</v>
      </c>
      <c r="L47" s="27">
        <f>IF(C47="SK",ROUNDDOWN(A47*K47/2,0),A47*K47)</f>
        <v>0</v>
      </c>
      <c r="N47" s="2" t="str">
        <f>IF(LEFT(D47,1)="-","L",LEFT(D47,1))</f>
        <v>L</v>
      </c>
      <c r="O47" s="2">
        <f>IF(RIGHT(D47,1)="-",0,RIGHT(D47,1))</f>
        <v>0</v>
      </c>
      <c r="P47" s="2">
        <f>IF(C47="MC",1,IF(C47="LC",IF(N47="M",1,2),0))*A47</f>
        <v>0</v>
      </c>
      <c r="Q47" s="2">
        <f>IF(J47="P",VLOOKUP(C47,$C$90:$N$103,10,FALSE),IF(J47="G",VLOOKUP(C47,$C$90:$N$103,12,FALSE),VLOOKUP(C47,$C$90:$N$103,11,FALSE)))*A47</f>
        <v>0</v>
      </c>
      <c r="R47" s="2">
        <f>IF(C47="SK",0,IF(RIGHT(C47,1)="r",0,IF(OR(N47="E",N47="G"),1,IF(OR(N47="M",N47="I"),-1,0))))*(IF(C47="SK",A47/2,A47))</f>
        <v>0</v>
      </c>
    </row>
    <row r="48" spans="1:12" ht="6" customHeight="1" thickBot="1" thickTop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8" ht="13.5" customHeight="1" thickTop="1">
      <c r="A49" s="55" t="s">
        <v>100</v>
      </c>
      <c r="B49" s="56"/>
      <c r="C49" s="57" t="s">
        <v>62</v>
      </c>
      <c r="D49" s="58"/>
      <c r="E49" s="58"/>
      <c r="F49" s="58"/>
      <c r="G49" s="31" t="s">
        <v>56</v>
      </c>
      <c r="H49" s="31"/>
      <c r="I49" s="31"/>
      <c r="J49" s="62"/>
      <c r="K49" s="62"/>
      <c r="L49" s="32">
        <f>VLOOKUP(G49,$K$74:$L$79,2,FALSE)+SUM(L51:L54)</f>
        <v>0</v>
      </c>
      <c r="N49" s="16"/>
      <c r="O49" s="16"/>
      <c r="R49" s="43">
        <f>IF(G49="[Valeur]",0,VLOOKUP(G49,$K$74:$M$79,3,FALSE))</f>
        <v>0</v>
      </c>
    </row>
    <row r="50" spans="1:12" ht="13.5" customHeight="1" thickBot="1">
      <c r="A50" s="33" t="s">
        <v>8</v>
      </c>
      <c r="B50" s="34" t="s">
        <v>2</v>
      </c>
      <c r="C50" s="34" t="s">
        <v>0</v>
      </c>
      <c r="D50" s="34" t="s">
        <v>119</v>
      </c>
      <c r="E50" s="34" t="s">
        <v>120</v>
      </c>
      <c r="F50" s="34" t="s">
        <v>11</v>
      </c>
      <c r="G50" s="65" t="s">
        <v>12</v>
      </c>
      <c r="H50" s="66"/>
      <c r="I50" s="67"/>
      <c r="J50" s="34" t="s">
        <v>13</v>
      </c>
      <c r="K50" s="34" t="s">
        <v>47</v>
      </c>
      <c r="L50" s="35" t="s">
        <v>1</v>
      </c>
    </row>
    <row r="51" spans="1:18" ht="13.5" customHeight="1" thickTop="1">
      <c r="A51" s="8"/>
      <c r="B51" s="9"/>
      <c r="C51" s="28" t="s">
        <v>48</v>
      </c>
      <c r="D51" s="28" t="s">
        <v>48</v>
      </c>
      <c r="E51" s="28" t="s">
        <v>48</v>
      </c>
      <c r="F51" s="28">
        <v>0</v>
      </c>
      <c r="G51" s="28" t="s">
        <v>49</v>
      </c>
      <c r="H51" s="28" t="s">
        <v>49</v>
      </c>
      <c r="I51" s="28" t="s">
        <v>49</v>
      </c>
      <c r="J51" s="28" t="s">
        <v>48</v>
      </c>
      <c r="K51" s="25">
        <f>ROUND((VLOOKUP(C51,$C$90:$J$103,O51+2,FALSE)+VLOOKUP(E51,$C$106:$E$109,IF(RIGHT(C51,1)="r",3,2),FALSE)+IF(F51=1,"2",IF(F51=2,"3","0"))+VLOOKUP(G51,$G$69:$I$87,IF(RIGHT(C51,1)="r",3,2),FALSE)+VLOOKUP(N51,$H$106:$J$110,IF(RIGHT(C51,1)="r",3,2),FALSE))*VLOOKUP(J51,$K$69:$M$71,IF(OR(C51="LN",C51="LT",C51="SK"),3,2),FALSE),0)</f>
        <v>0</v>
      </c>
      <c r="L51" s="26">
        <f>IF(C51="SK",ROUNDDOWN(A51*K51/2,0),A51*K51)</f>
        <v>0</v>
      </c>
      <c r="N51" s="2" t="str">
        <f>IF(LEFT(D51,1)="-","L",LEFT(D51,1))</f>
        <v>L</v>
      </c>
      <c r="O51" s="2">
        <f>IF(RIGHT(D51,1)="-",0,RIGHT(D51,1))</f>
        <v>0</v>
      </c>
      <c r="P51" s="2">
        <f>IF(C51="MC",1,IF(C51="LC",IF(N51="M",1,2),0))*A51</f>
        <v>0</v>
      </c>
      <c r="Q51" s="2">
        <f>IF(J51="P",VLOOKUP(C51,$C$90:$N$103,10,FALSE),IF(J51="G",VLOOKUP(C51,$C$90:$N$103,12,FALSE),VLOOKUP(C51,$C$90:$N$103,11,FALSE)))*A51</f>
        <v>0</v>
      </c>
      <c r="R51" s="2">
        <f>IF(C51="SK",0,IF(RIGHT(C51,1)="r",0,IF(OR(N51="E",N51="G"),1,IF(OR(N51="M",N51="I"),-1,0))))*(IF(C51="SK",A51/2,A51))</f>
        <v>0</v>
      </c>
    </row>
    <row r="52" spans="1:18" ht="13.5" customHeight="1">
      <c r="A52" s="10"/>
      <c r="B52" s="11"/>
      <c r="C52" s="29" t="s">
        <v>48</v>
      </c>
      <c r="D52" s="28" t="s">
        <v>48</v>
      </c>
      <c r="E52" s="29" t="s">
        <v>48</v>
      </c>
      <c r="F52" s="28">
        <v>0</v>
      </c>
      <c r="G52" s="28" t="s">
        <v>49</v>
      </c>
      <c r="H52" s="28" t="s">
        <v>49</v>
      </c>
      <c r="I52" s="28" t="s">
        <v>49</v>
      </c>
      <c r="J52" s="29" t="s">
        <v>48</v>
      </c>
      <c r="K52" s="25">
        <f>ROUND((VLOOKUP(C52,$C$90:$J$103,O52+2,FALSE)+VLOOKUP(E52,$C$106:$E$109,IF(RIGHT(C52,1)="r",3,2),FALSE)+IF(F52=1,"2",IF(F52=2,"3","0"))+VLOOKUP(G52,$G$69:$I$87,IF(RIGHT(C52,1)="r",3,2),FALSE)+VLOOKUP(N52,$H$106:$J$110,IF(RIGHT(C52,1)="r",3,2),FALSE))*VLOOKUP(J52,$K$69:$M$71,IF(OR(C52="LN",C52="LT",C52="SK"),3,2),FALSE),0)</f>
        <v>0</v>
      </c>
      <c r="L52" s="26">
        <f>IF(C52="SK",ROUNDDOWN(A52*K52/2,0),A52*K52)</f>
        <v>0</v>
      </c>
      <c r="N52" s="2" t="str">
        <f>IF(LEFT(D52,1)="-","L",LEFT(D52,1))</f>
        <v>L</v>
      </c>
      <c r="O52" s="2">
        <f>IF(RIGHT(D52,1)="-",0,RIGHT(D52,1))</f>
        <v>0</v>
      </c>
      <c r="P52" s="2">
        <f>IF(C52="MC",1,IF(C52="LC",IF(N52="M",1,2),0))*A52</f>
        <v>0</v>
      </c>
      <c r="Q52" s="2">
        <f>IF(J52="P",VLOOKUP(C52,$C$90:$N$103,10,FALSE),IF(J52="G",VLOOKUP(C52,$C$90:$N$103,12,FALSE),VLOOKUP(C52,$C$90:$N$103,11,FALSE)))*A52</f>
        <v>0</v>
      </c>
      <c r="R52" s="2">
        <f>IF(C52="SK",0,IF(RIGHT(C52,1)="r",0,IF(OR(N52="E",N52="G"),1,IF(OR(N52="M",N52="I"),-1,0))))*(IF(C52="SK",A52/2,A52))</f>
        <v>0</v>
      </c>
    </row>
    <row r="53" spans="1:18" ht="13.5" customHeight="1">
      <c r="A53" s="10"/>
      <c r="B53" s="11"/>
      <c r="C53" s="29" t="s">
        <v>48</v>
      </c>
      <c r="D53" s="28" t="s">
        <v>48</v>
      </c>
      <c r="E53" s="29" t="s">
        <v>48</v>
      </c>
      <c r="F53" s="28">
        <v>0</v>
      </c>
      <c r="G53" s="28" t="s">
        <v>49</v>
      </c>
      <c r="H53" s="28" t="s">
        <v>49</v>
      </c>
      <c r="I53" s="28" t="s">
        <v>49</v>
      </c>
      <c r="J53" s="29" t="s">
        <v>48</v>
      </c>
      <c r="K53" s="25">
        <f>ROUND((VLOOKUP(C53,$C$90:$J$103,O53+2,FALSE)+VLOOKUP(E53,$C$106:$E$109,IF(RIGHT(C53,1)="r",3,2),FALSE)+IF(F53=1,"2",IF(F53=2,"3","0"))+VLOOKUP(G53,$G$69:$I$87,IF(RIGHT(C53,1)="r",3,2),FALSE)+VLOOKUP(N53,$H$106:$J$110,IF(RIGHT(C53,1)="r",3,2),FALSE))*VLOOKUP(J53,$K$69:$M$71,IF(OR(C53="LN",C53="LT",C53="SK"),3,2),FALSE),0)</f>
        <v>0</v>
      </c>
      <c r="L53" s="26">
        <f>IF(C53="SK",ROUNDDOWN(A53*K53/2,0),A53*K53)</f>
        <v>0</v>
      </c>
      <c r="N53" s="2" t="str">
        <f>IF(LEFT(D53,1)="-","L",LEFT(D53,1))</f>
        <v>L</v>
      </c>
      <c r="O53" s="2">
        <f>IF(RIGHT(D53,1)="-",0,RIGHT(D53,1))</f>
        <v>0</v>
      </c>
      <c r="P53" s="2">
        <f>IF(C53="MC",1,IF(C53="LC",IF(N53="M",1,2),0))*A53</f>
        <v>0</v>
      </c>
      <c r="Q53" s="2">
        <f>IF(J53="P",VLOOKUP(C53,$C$90:$N$103,10,FALSE),IF(J53="G",VLOOKUP(C53,$C$90:$N$103,12,FALSE),VLOOKUP(C53,$C$90:$N$103,11,FALSE)))*A53</f>
        <v>0</v>
      </c>
      <c r="R53" s="2">
        <f>IF(C53="SK",0,IF(RIGHT(C53,1)="r",0,IF(OR(N53="E",N53="G"),1,IF(OR(N53="M",N53="I"),-1,0))))*(IF(C53="SK",A53/2,A53))</f>
        <v>0</v>
      </c>
    </row>
    <row r="54" spans="1:18" ht="13.5" customHeight="1" thickBot="1">
      <c r="A54" s="12"/>
      <c r="B54" s="13"/>
      <c r="C54" s="15" t="s">
        <v>48</v>
      </c>
      <c r="D54" s="15" t="s">
        <v>48</v>
      </c>
      <c r="E54" s="15" t="s">
        <v>48</v>
      </c>
      <c r="F54" s="15">
        <v>0</v>
      </c>
      <c r="G54" s="15" t="s">
        <v>49</v>
      </c>
      <c r="H54" s="15" t="s">
        <v>49</v>
      </c>
      <c r="I54" s="15" t="s">
        <v>49</v>
      </c>
      <c r="J54" s="15" t="s">
        <v>48</v>
      </c>
      <c r="K54" s="49">
        <f>ROUND((VLOOKUP(C54,$C$90:$J$103,O54+2,FALSE)+VLOOKUP(E54,$C$106:$E$109,IF(RIGHT(C54,1)="r",3,2),FALSE)+IF(F54=1,"2",IF(F54=2,"3","0"))+VLOOKUP(G54,$G$69:$I$87,IF(RIGHT(C54,1)="r",3,2),FALSE)+VLOOKUP(N54,$H$106:$J$110,IF(RIGHT(C54,1)="r",3,2),FALSE))*VLOOKUP(J54,$K$69:$M$71,IF(OR(C54="LN",C54="LT",C54="SK"),3,2),FALSE),0)</f>
        <v>0</v>
      </c>
      <c r="L54" s="27">
        <f>IF(C54="SK",ROUNDDOWN(A54*K54/2,0),A54*K54)</f>
        <v>0</v>
      </c>
      <c r="N54" s="2" t="str">
        <f>IF(LEFT(D54,1)="-","L",LEFT(D54,1))</f>
        <v>L</v>
      </c>
      <c r="O54" s="2">
        <f>IF(RIGHT(D54,1)="-",0,RIGHT(D54,1))</f>
        <v>0</v>
      </c>
      <c r="P54" s="2">
        <f>IF(C54="MC",1,IF(C54="LC",IF(N54="M",1,2),0))*A54</f>
        <v>0</v>
      </c>
      <c r="Q54" s="2">
        <f>IF(J54="P",VLOOKUP(C54,$C$90:$N$103,10,FALSE),IF(J54="G",VLOOKUP(C54,$C$90:$N$103,12,FALSE),VLOOKUP(C54,$C$90:$N$103,11,FALSE)))*A54</f>
        <v>0</v>
      </c>
      <c r="R54" s="2">
        <f>IF(C54="SK",0,IF(RIGHT(C54,1)="r",0,IF(OR(N54="E",N54="G"),1,IF(OR(N54="M",N54="I"),-1,0))))*(IF(C54="SK",A54/2,A54))</f>
        <v>0</v>
      </c>
    </row>
    <row r="55" spans="1:12" ht="6" customHeight="1" thickBot="1" thickTop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6" ht="13.5" customHeight="1" thickBot="1" thickTop="1">
      <c r="A56" s="39">
        <f>SUM(A7:D55)</f>
        <v>0</v>
      </c>
      <c r="B56" s="40" t="s">
        <v>4</v>
      </c>
      <c r="C56" s="41"/>
      <c r="D56" s="41"/>
      <c r="E56" s="40"/>
      <c r="F56" s="41"/>
      <c r="G56" s="41"/>
      <c r="H56" s="41"/>
      <c r="I56" s="41"/>
      <c r="J56" s="41" t="s">
        <v>3</v>
      </c>
      <c r="K56" s="41"/>
      <c r="L56" s="42">
        <f>L5+L11+L22+L32+L41+L49</f>
        <v>0</v>
      </c>
      <c r="P56" s="2">
        <f>SUM(P7:P55)</f>
        <v>0</v>
      </c>
    </row>
    <row r="57" ht="13.5" thickTop="1"/>
    <row r="67" ht="12.75" hidden="1"/>
    <row r="68" spans="1:18" s="3" customFormat="1" ht="12.75" hidden="1">
      <c r="A68" s="3" t="s">
        <v>5</v>
      </c>
      <c r="C68" s="3" t="s">
        <v>0</v>
      </c>
      <c r="D68" s="3" t="s">
        <v>9</v>
      </c>
      <c r="E68" s="3" t="s">
        <v>10</v>
      </c>
      <c r="F68" s="3" t="s">
        <v>11</v>
      </c>
      <c r="G68" s="3" t="s">
        <v>12</v>
      </c>
      <c r="H68" s="16" t="s">
        <v>85</v>
      </c>
      <c r="I68" s="16" t="s">
        <v>80</v>
      </c>
      <c r="K68" s="3" t="s">
        <v>13</v>
      </c>
      <c r="L68" s="16" t="s">
        <v>47</v>
      </c>
      <c r="M68" s="16"/>
      <c r="N68" s="16"/>
      <c r="O68" s="16"/>
      <c r="R68" s="16"/>
    </row>
    <row r="69" spans="1:13" s="2" customFormat="1" ht="12.75" hidden="1">
      <c r="A69"/>
      <c r="B69"/>
      <c r="C69" s="7" t="s">
        <v>48</v>
      </c>
      <c r="D69" s="1" t="s">
        <v>48</v>
      </c>
      <c r="E69" s="1" t="s">
        <v>48</v>
      </c>
      <c r="F69" s="1">
        <v>0</v>
      </c>
      <c r="G69" s="1" t="s">
        <v>49</v>
      </c>
      <c r="H69" s="2">
        <v>0</v>
      </c>
      <c r="I69" s="2">
        <v>0</v>
      </c>
      <c r="J69"/>
      <c r="K69" s="7" t="s">
        <v>48</v>
      </c>
      <c r="L69" s="2">
        <v>1</v>
      </c>
      <c r="M69" s="2">
        <v>1</v>
      </c>
    </row>
    <row r="70" spans="1:13" s="2" customFormat="1" ht="12.75" hidden="1">
      <c r="A70"/>
      <c r="B70"/>
      <c r="C70" t="s">
        <v>14</v>
      </c>
      <c r="D70" t="s">
        <v>24</v>
      </c>
      <c r="E70" t="s">
        <v>33</v>
      </c>
      <c r="F70">
        <v>1</v>
      </c>
      <c r="G70" s="47" t="s">
        <v>37</v>
      </c>
      <c r="H70" s="47">
        <v>1</v>
      </c>
      <c r="I70" s="47">
        <v>2</v>
      </c>
      <c r="J70"/>
      <c r="K70" t="s">
        <v>36</v>
      </c>
      <c r="L70" s="2">
        <v>1.25</v>
      </c>
      <c r="M70" s="2">
        <v>1.33</v>
      </c>
    </row>
    <row r="71" spans="1:13" s="2" customFormat="1" ht="12.75" hidden="1">
      <c r="A71"/>
      <c r="B71"/>
      <c r="C71" t="s">
        <v>15</v>
      </c>
      <c r="D71" t="s">
        <v>25</v>
      </c>
      <c r="E71" t="s">
        <v>34</v>
      </c>
      <c r="F71">
        <v>2</v>
      </c>
      <c r="G71" s="47" t="s">
        <v>39</v>
      </c>
      <c r="H71" s="47">
        <v>1</v>
      </c>
      <c r="I71" s="47">
        <v>0</v>
      </c>
      <c r="J71"/>
      <c r="K71" t="s">
        <v>65</v>
      </c>
      <c r="L71" s="2">
        <v>0.75</v>
      </c>
      <c r="M71" s="2">
        <v>0.75</v>
      </c>
    </row>
    <row r="72" spans="1:11" s="2" customFormat="1" ht="12.75" hidden="1">
      <c r="A72"/>
      <c r="B72"/>
      <c r="C72" t="s">
        <v>16</v>
      </c>
      <c r="D72" t="s">
        <v>26</v>
      </c>
      <c r="E72" t="s">
        <v>35</v>
      </c>
      <c r="F72"/>
      <c r="G72" s="47" t="s">
        <v>71</v>
      </c>
      <c r="H72" s="47">
        <v>1</v>
      </c>
      <c r="I72" s="47">
        <v>0</v>
      </c>
      <c r="J72"/>
      <c r="K72"/>
    </row>
    <row r="73" spans="1:13" s="2" customFormat="1" ht="12.75" hidden="1">
      <c r="A73"/>
      <c r="B73"/>
      <c r="C73" t="s">
        <v>17</v>
      </c>
      <c r="D73" t="s">
        <v>55</v>
      </c>
      <c r="E73"/>
      <c r="F73"/>
      <c r="G73" s="69" t="s">
        <v>112</v>
      </c>
      <c r="H73" s="47">
        <v>1</v>
      </c>
      <c r="I73" s="47">
        <v>0</v>
      </c>
      <c r="J73"/>
      <c r="K73" s="3" t="s">
        <v>67</v>
      </c>
      <c r="L73" s="16" t="s">
        <v>47</v>
      </c>
      <c r="M73" s="16" t="s">
        <v>76</v>
      </c>
    </row>
    <row r="74" spans="1:13" s="2" customFormat="1" ht="12.75" hidden="1">
      <c r="A74"/>
      <c r="B74"/>
      <c r="C74" t="s">
        <v>18</v>
      </c>
      <c r="D74" t="s">
        <v>27</v>
      </c>
      <c r="E74"/>
      <c r="F74"/>
      <c r="G74" s="69" t="s">
        <v>115</v>
      </c>
      <c r="H74" s="47">
        <v>-1</v>
      </c>
      <c r="I74" s="47">
        <v>-2</v>
      </c>
      <c r="J74"/>
      <c r="K74" t="s">
        <v>56</v>
      </c>
      <c r="L74" s="2">
        <v>0</v>
      </c>
      <c r="M74" s="18" t="s">
        <v>48</v>
      </c>
    </row>
    <row r="75" spans="1:13" s="2" customFormat="1" ht="12.75" hidden="1">
      <c r="A75"/>
      <c r="B75"/>
      <c r="C75" t="s">
        <v>19</v>
      </c>
      <c r="D75" t="s">
        <v>28</v>
      </c>
      <c r="E75"/>
      <c r="F75"/>
      <c r="G75" s="47" t="s">
        <v>38</v>
      </c>
      <c r="H75" s="47">
        <v>1</v>
      </c>
      <c r="I75" s="47">
        <v>0</v>
      </c>
      <c r="J75"/>
      <c r="K75" t="s">
        <v>57</v>
      </c>
      <c r="L75" s="47">
        <v>4</v>
      </c>
      <c r="M75" s="2">
        <v>-1</v>
      </c>
    </row>
    <row r="76" spans="1:13" s="2" customFormat="1" ht="12.75" hidden="1">
      <c r="A76"/>
      <c r="B76"/>
      <c r="C76" s="5" t="s">
        <v>88</v>
      </c>
      <c r="D76" t="s">
        <v>29</v>
      </c>
      <c r="E76"/>
      <c r="F76"/>
      <c r="G76" s="47" t="s">
        <v>72</v>
      </c>
      <c r="H76" s="47">
        <v>1</v>
      </c>
      <c r="I76" s="47">
        <v>0</v>
      </c>
      <c r="J76"/>
      <c r="K76" t="s">
        <v>58</v>
      </c>
      <c r="L76" s="47">
        <v>8</v>
      </c>
      <c r="M76" s="2">
        <v>0</v>
      </c>
    </row>
    <row r="77" spans="1:13" s="2" customFormat="1" ht="12.75" hidden="1">
      <c r="A77"/>
      <c r="B77"/>
      <c r="C77" s="5" t="s">
        <v>82</v>
      </c>
      <c r="D77" t="s">
        <v>30</v>
      </c>
      <c r="E77"/>
      <c r="F77"/>
      <c r="G77" s="69" t="s">
        <v>109</v>
      </c>
      <c r="H77" s="47">
        <v>2</v>
      </c>
      <c r="I77" s="47">
        <v>0</v>
      </c>
      <c r="J77"/>
      <c r="K77" t="s">
        <v>59</v>
      </c>
      <c r="L77" s="47">
        <v>11</v>
      </c>
      <c r="M77" s="2">
        <v>1</v>
      </c>
    </row>
    <row r="78" spans="1:13" s="2" customFormat="1" ht="12.75" hidden="1">
      <c r="A78"/>
      <c r="B78"/>
      <c r="C78" s="5" t="s">
        <v>91</v>
      </c>
      <c r="D78" t="s">
        <v>31</v>
      </c>
      <c r="E78"/>
      <c r="F78"/>
      <c r="G78" s="47" t="s">
        <v>41</v>
      </c>
      <c r="H78" s="47">
        <v>1</v>
      </c>
      <c r="I78" s="47">
        <v>0</v>
      </c>
      <c r="J78"/>
      <c r="K78" t="s">
        <v>60</v>
      </c>
      <c r="L78" s="47">
        <v>14</v>
      </c>
      <c r="M78" s="2">
        <v>2</v>
      </c>
    </row>
    <row r="79" spans="1:13" s="2" customFormat="1" ht="12.75" hidden="1">
      <c r="A79"/>
      <c r="B79"/>
      <c r="C79" s="5" t="s">
        <v>83</v>
      </c>
      <c r="D79" t="s">
        <v>22</v>
      </c>
      <c r="E79"/>
      <c r="F79"/>
      <c r="G79" s="69" t="s">
        <v>117</v>
      </c>
      <c r="H79" s="47">
        <v>1</v>
      </c>
      <c r="I79" s="47">
        <v>0</v>
      </c>
      <c r="J79"/>
      <c r="K79" t="s">
        <v>61</v>
      </c>
      <c r="L79" s="47">
        <v>18</v>
      </c>
      <c r="M79" s="2">
        <v>3</v>
      </c>
    </row>
    <row r="80" spans="1:11" s="2" customFormat="1" ht="12.75" hidden="1">
      <c r="A80"/>
      <c r="B80"/>
      <c r="C80" s="5" t="s">
        <v>89</v>
      </c>
      <c r="D80" t="s">
        <v>23</v>
      </c>
      <c r="E80"/>
      <c r="F80"/>
      <c r="G80" s="47" t="s">
        <v>42</v>
      </c>
      <c r="H80" s="47">
        <v>1</v>
      </c>
      <c r="I80" s="47">
        <v>0</v>
      </c>
      <c r="J80"/>
      <c r="K80"/>
    </row>
    <row r="81" spans="1:11" s="2" customFormat="1" ht="12.75" hidden="1">
      <c r="A81"/>
      <c r="B81"/>
      <c r="C81" s="5" t="s">
        <v>84</v>
      </c>
      <c r="D81" t="s">
        <v>32</v>
      </c>
      <c r="E81"/>
      <c r="F81"/>
      <c r="G81" s="47" t="s">
        <v>43</v>
      </c>
      <c r="H81" s="47">
        <v>-1</v>
      </c>
      <c r="I81" s="47">
        <v>0</v>
      </c>
      <c r="J81"/>
      <c r="K81"/>
    </row>
    <row r="82" spans="1:11" s="2" customFormat="1" ht="12.75" hidden="1">
      <c r="A82"/>
      <c r="B82"/>
      <c r="C82" s="5" t="s">
        <v>90</v>
      </c>
      <c r="D82" t="s">
        <v>20</v>
      </c>
      <c r="E82"/>
      <c r="F82"/>
      <c r="G82" s="47" t="s">
        <v>45</v>
      </c>
      <c r="H82" s="47">
        <v>-1</v>
      </c>
      <c r="I82" s="47">
        <v>-1</v>
      </c>
      <c r="J82"/>
      <c r="K82"/>
    </row>
    <row r="83" spans="1:11" s="2" customFormat="1" ht="12.75" hidden="1">
      <c r="A83"/>
      <c r="B83"/>
      <c r="C83"/>
      <c r="D83" t="s">
        <v>21</v>
      </c>
      <c r="E83"/>
      <c r="F83"/>
      <c r="G83" s="47" t="s">
        <v>46</v>
      </c>
      <c r="H83" s="47">
        <v>1</v>
      </c>
      <c r="I83" s="47">
        <v>1</v>
      </c>
      <c r="J83"/>
      <c r="K83" s="3"/>
    </row>
    <row r="84" spans="1:11" s="2" customFormat="1" ht="12.75" hidden="1">
      <c r="A84"/>
      <c r="B84"/>
      <c r="C84"/>
      <c r="D84"/>
      <c r="E84"/>
      <c r="F84"/>
      <c r="G84" s="69" t="s">
        <v>116</v>
      </c>
      <c r="H84" s="47">
        <v>0</v>
      </c>
      <c r="I84" s="47">
        <v>-1</v>
      </c>
      <c r="J84"/>
      <c r="K84" s="5"/>
    </row>
    <row r="85" spans="1:11" s="2" customFormat="1" ht="12.75" hidden="1">
      <c r="A85"/>
      <c r="B85"/>
      <c r="C85"/>
      <c r="D85"/>
      <c r="E85"/>
      <c r="F85"/>
      <c r="G85" s="69" t="s">
        <v>118</v>
      </c>
      <c r="H85" s="47">
        <v>0</v>
      </c>
      <c r="I85" s="47">
        <v>-1</v>
      </c>
      <c r="J85"/>
      <c r="K85" s="5"/>
    </row>
    <row r="86" spans="1:11" s="2" customFormat="1" ht="12.75" hidden="1">
      <c r="A86"/>
      <c r="B86"/>
      <c r="C86"/>
      <c r="D86"/>
      <c r="E86"/>
      <c r="F86"/>
      <c r="G86" s="68"/>
      <c r="H86" s="50"/>
      <c r="I86" s="50"/>
      <c r="J86"/>
      <c r="K86" s="5"/>
    </row>
    <row r="87" spans="7:13" ht="12.75" hidden="1">
      <c r="G87" s="5"/>
      <c r="H87" s="2"/>
      <c r="I87" s="2"/>
      <c r="L87" s="2"/>
      <c r="M87" s="2"/>
    </row>
    <row r="88" spans="1:13" s="2" customFormat="1" ht="12.75" hidden="1">
      <c r="A88"/>
      <c r="B88"/>
      <c r="C88"/>
      <c r="D88"/>
      <c r="E88"/>
      <c r="F88"/>
      <c r="G88" s="16" t="s">
        <v>81</v>
      </c>
      <c r="H88"/>
      <c r="I88"/>
      <c r="J88"/>
      <c r="K88"/>
      <c r="M88" s="16" t="s">
        <v>79</v>
      </c>
    </row>
    <row r="89" spans="1:14" s="2" customFormat="1" ht="12.75" hidden="1">
      <c r="A89"/>
      <c r="B89"/>
      <c r="C89" s="3" t="s">
        <v>9</v>
      </c>
      <c r="D89" s="3">
        <v>0</v>
      </c>
      <c r="E89" s="3">
        <v>1</v>
      </c>
      <c r="F89" s="3">
        <v>2</v>
      </c>
      <c r="G89" s="3">
        <v>3</v>
      </c>
      <c r="H89" s="3">
        <v>4</v>
      </c>
      <c r="I89" s="3">
        <v>5</v>
      </c>
      <c r="J89" s="3">
        <v>6</v>
      </c>
      <c r="K89"/>
      <c r="L89" s="16" t="s">
        <v>65</v>
      </c>
      <c r="M89" s="16" t="s">
        <v>52</v>
      </c>
      <c r="N89" s="16" t="s">
        <v>36</v>
      </c>
    </row>
    <row r="90" spans="1:14" s="2" customFormat="1" ht="12.75" hidden="1">
      <c r="A90"/>
      <c r="B90"/>
      <c r="C90" s="7" t="s">
        <v>48</v>
      </c>
      <c r="D90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/>
      <c r="L90" s="2">
        <v>0</v>
      </c>
      <c r="M90" s="2">
        <v>0</v>
      </c>
      <c r="N90" s="2">
        <v>0</v>
      </c>
    </row>
    <row r="91" spans="1:14" s="2" customFormat="1" ht="12.75" hidden="1">
      <c r="A91"/>
      <c r="B91"/>
      <c r="C91" t="s">
        <v>14</v>
      </c>
      <c r="D91">
        <v>0</v>
      </c>
      <c r="E91">
        <v>6</v>
      </c>
      <c r="F91">
        <v>7</v>
      </c>
      <c r="G91">
        <v>9</v>
      </c>
      <c r="H91">
        <v>11</v>
      </c>
      <c r="I91">
        <v>13</v>
      </c>
      <c r="J91">
        <v>15</v>
      </c>
      <c r="K91"/>
      <c r="L91" s="2">
        <v>3</v>
      </c>
      <c r="M91" s="2">
        <v>4</v>
      </c>
      <c r="N91" s="2">
        <v>6</v>
      </c>
    </row>
    <row r="92" spans="1:14" s="2" customFormat="1" ht="12.75" hidden="1">
      <c r="A92"/>
      <c r="B92"/>
      <c r="C92" t="s">
        <v>15</v>
      </c>
      <c r="D92">
        <v>0</v>
      </c>
      <c r="E92" s="14">
        <v>7</v>
      </c>
      <c r="F92">
        <v>8</v>
      </c>
      <c r="G92">
        <v>10</v>
      </c>
      <c r="H92">
        <v>12</v>
      </c>
      <c r="I92">
        <v>14</v>
      </c>
      <c r="J92">
        <v>16</v>
      </c>
      <c r="K92"/>
      <c r="L92" s="2">
        <v>3</v>
      </c>
      <c r="M92" s="2">
        <v>4</v>
      </c>
      <c r="N92" s="2">
        <v>6</v>
      </c>
    </row>
    <row r="93" spans="1:14" s="2" customFormat="1" ht="12.75" hidden="1">
      <c r="A93"/>
      <c r="B93"/>
      <c r="C93" t="s">
        <v>16</v>
      </c>
      <c r="D93">
        <v>0</v>
      </c>
      <c r="E93" s="14">
        <v>7</v>
      </c>
      <c r="F93">
        <v>8</v>
      </c>
      <c r="G93">
        <v>10</v>
      </c>
      <c r="H93">
        <v>12</v>
      </c>
      <c r="I93">
        <v>14</v>
      </c>
      <c r="J93">
        <v>16</v>
      </c>
      <c r="K93"/>
      <c r="L93" s="2">
        <v>1</v>
      </c>
      <c r="M93" s="2">
        <v>2</v>
      </c>
      <c r="N93" s="18">
        <v>3</v>
      </c>
    </row>
    <row r="94" spans="1:14" s="2" customFormat="1" ht="12.75" hidden="1">
      <c r="A94"/>
      <c r="B94"/>
      <c r="C94" t="s">
        <v>17</v>
      </c>
      <c r="D94">
        <v>0</v>
      </c>
      <c r="E94" s="48">
        <v>6</v>
      </c>
      <c r="F94" s="48">
        <v>7</v>
      </c>
      <c r="G94" s="48">
        <v>9</v>
      </c>
      <c r="H94" s="48">
        <v>12</v>
      </c>
      <c r="I94" s="48">
        <v>15</v>
      </c>
      <c r="J94" s="48">
        <v>18</v>
      </c>
      <c r="K94"/>
      <c r="L94" s="2">
        <v>2</v>
      </c>
      <c r="M94" s="2">
        <v>3</v>
      </c>
      <c r="N94" s="2">
        <v>4</v>
      </c>
    </row>
    <row r="95" spans="1:14" s="2" customFormat="1" ht="12.75" hidden="1">
      <c r="A95"/>
      <c r="B95"/>
      <c r="C95" t="s">
        <v>18</v>
      </c>
      <c r="D95">
        <v>0</v>
      </c>
      <c r="E95" s="14" t="s">
        <v>7</v>
      </c>
      <c r="F95" s="48">
        <v>8</v>
      </c>
      <c r="G95">
        <v>10</v>
      </c>
      <c r="H95" s="48">
        <v>13</v>
      </c>
      <c r="I95" s="48">
        <v>16</v>
      </c>
      <c r="J95" s="48">
        <v>19</v>
      </c>
      <c r="K95"/>
      <c r="L95" s="2">
        <v>2</v>
      </c>
      <c r="M95" s="2">
        <v>3</v>
      </c>
      <c r="N95" s="2">
        <v>4</v>
      </c>
    </row>
    <row r="96" spans="1:14" s="2" customFormat="1" ht="12.75" hidden="1">
      <c r="A96"/>
      <c r="B96"/>
      <c r="C96" t="s">
        <v>19</v>
      </c>
      <c r="D96">
        <v>0</v>
      </c>
      <c r="E96" s="14" t="s">
        <v>7</v>
      </c>
      <c r="F96" s="48">
        <v>10</v>
      </c>
      <c r="G96">
        <v>12</v>
      </c>
      <c r="H96" s="48">
        <v>15</v>
      </c>
      <c r="I96" s="48">
        <v>18</v>
      </c>
      <c r="J96" s="48">
        <v>21</v>
      </c>
      <c r="K96"/>
      <c r="L96" s="2">
        <v>2</v>
      </c>
      <c r="M96" s="2">
        <v>3</v>
      </c>
      <c r="N96" s="2">
        <v>4</v>
      </c>
    </row>
    <row r="97" spans="1:14" s="2" customFormat="1" ht="12.75" hidden="1">
      <c r="A97"/>
      <c r="B97"/>
      <c r="C97" s="5" t="s">
        <v>88</v>
      </c>
      <c r="D97">
        <v>0</v>
      </c>
      <c r="E97" s="14" t="s">
        <v>7</v>
      </c>
      <c r="F97">
        <v>7</v>
      </c>
      <c r="G97">
        <v>8</v>
      </c>
      <c r="H97">
        <v>9</v>
      </c>
      <c r="I97">
        <v>10</v>
      </c>
      <c r="J97">
        <v>11</v>
      </c>
      <c r="K97"/>
      <c r="L97" s="2">
        <v>2</v>
      </c>
      <c r="M97" s="2">
        <v>3</v>
      </c>
      <c r="N97" s="2">
        <v>4</v>
      </c>
    </row>
    <row r="98" spans="1:14" s="2" customFormat="1" ht="12.75" hidden="1">
      <c r="A98"/>
      <c r="B98"/>
      <c r="C98" s="5" t="s">
        <v>82</v>
      </c>
      <c r="D98">
        <v>0</v>
      </c>
      <c r="E98" s="14" t="s">
        <v>7</v>
      </c>
      <c r="F98">
        <v>9</v>
      </c>
      <c r="G98">
        <v>10</v>
      </c>
      <c r="H98">
        <v>11</v>
      </c>
      <c r="I98">
        <v>12</v>
      </c>
      <c r="J98">
        <v>13</v>
      </c>
      <c r="K98"/>
      <c r="L98" s="2">
        <v>2</v>
      </c>
      <c r="M98" s="2">
        <v>3</v>
      </c>
      <c r="N98" s="2">
        <v>4</v>
      </c>
    </row>
    <row r="99" spans="1:14" s="2" customFormat="1" ht="12.75" hidden="1">
      <c r="A99"/>
      <c r="B99"/>
      <c r="C99" s="5" t="s">
        <v>91</v>
      </c>
      <c r="D99">
        <v>0</v>
      </c>
      <c r="E99" s="14" t="s">
        <v>7</v>
      </c>
      <c r="F99">
        <v>11</v>
      </c>
      <c r="G99">
        <v>12</v>
      </c>
      <c r="H99">
        <v>13</v>
      </c>
      <c r="I99">
        <v>14</v>
      </c>
      <c r="J99">
        <v>15</v>
      </c>
      <c r="K99"/>
      <c r="L99" s="2">
        <v>2</v>
      </c>
      <c r="M99" s="2">
        <v>3</v>
      </c>
      <c r="N99" s="2">
        <v>4</v>
      </c>
    </row>
    <row r="100" spans="1:14" s="2" customFormat="1" ht="12.75" hidden="1">
      <c r="A100"/>
      <c r="B100"/>
      <c r="C100" s="5" t="s">
        <v>83</v>
      </c>
      <c r="D100">
        <v>0</v>
      </c>
      <c r="E100" s="14" t="s">
        <v>7</v>
      </c>
      <c r="F100">
        <v>13</v>
      </c>
      <c r="G100">
        <v>14</v>
      </c>
      <c r="H100">
        <v>15</v>
      </c>
      <c r="I100">
        <v>16</v>
      </c>
      <c r="J100">
        <v>17</v>
      </c>
      <c r="K100"/>
      <c r="L100" s="2">
        <v>2</v>
      </c>
      <c r="M100" s="2">
        <v>3</v>
      </c>
      <c r="N100" s="2">
        <v>4</v>
      </c>
    </row>
    <row r="101" spans="1:14" s="2" customFormat="1" ht="12.75" hidden="1">
      <c r="A101"/>
      <c r="B101"/>
      <c r="C101" s="5" t="s">
        <v>89</v>
      </c>
      <c r="D101">
        <v>0</v>
      </c>
      <c r="E101" s="14" t="s">
        <v>7</v>
      </c>
      <c r="F101">
        <v>9</v>
      </c>
      <c r="G101">
        <v>10</v>
      </c>
      <c r="H101">
        <v>11</v>
      </c>
      <c r="I101">
        <v>12</v>
      </c>
      <c r="J101">
        <v>13</v>
      </c>
      <c r="K101"/>
      <c r="L101" s="2">
        <v>2</v>
      </c>
      <c r="M101" s="2">
        <v>3</v>
      </c>
      <c r="N101" s="2">
        <v>4</v>
      </c>
    </row>
    <row r="102" spans="1:14" s="2" customFormat="1" ht="12.75" hidden="1">
      <c r="A102"/>
      <c r="B102"/>
      <c r="C102" s="5" t="s">
        <v>84</v>
      </c>
      <c r="D102">
        <v>0</v>
      </c>
      <c r="E102" s="14" t="s">
        <v>7</v>
      </c>
      <c r="F102">
        <v>11</v>
      </c>
      <c r="G102">
        <v>12</v>
      </c>
      <c r="H102">
        <v>13</v>
      </c>
      <c r="I102">
        <v>14</v>
      </c>
      <c r="J102">
        <v>15</v>
      </c>
      <c r="K102"/>
      <c r="L102" s="2">
        <v>2</v>
      </c>
      <c r="M102" s="2">
        <v>3</v>
      </c>
      <c r="N102" s="2">
        <v>4</v>
      </c>
    </row>
    <row r="103" spans="1:14" s="2" customFormat="1" ht="12.75" hidden="1">
      <c r="A103"/>
      <c r="B103"/>
      <c r="C103" s="5" t="s">
        <v>90</v>
      </c>
      <c r="D103">
        <v>0</v>
      </c>
      <c r="E103" s="14" t="s">
        <v>7</v>
      </c>
      <c r="F103">
        <v>13</v>
      </c>
      <c r="G103">
        <v>14</v>
      </c>
      <c r="H103">
        <v>15</v>
      </c>
      <c r="I103">
        <v>16</v>
      </c>
      <c r="J103">
        <v>17</v>
      </c>
      <c r="K103"/>
      <c r="L103" s="2">
        <v>2</v>
      </c>
      <c r="M103" s="2">
        <v>3</v>
      </c>
      <c r="N103" s="2">
        <v>4</v>
      </c>
    </row>
    <row r="104" spans="12:13" ht="12.75" hidden="1">
      <c r="L104" s="2"/>
      <c r="M104" s="2"/>
    </row>
    <row r="105" spans="1:11" s="2" customFormat="1" ht="12.75" hidden="1">
      <c r="A105"/>
      <c r="B105"/>
      <c r="C105" s="3" t="s">
        <v>86</v>
      </c>
      <c r="D105"/>
      <c r="E105" s="3" t="s">
        <v>80</v>
      </c>
      <c r="F105"/>
      <c r="G105"/>
      <c r="H105" s="3" t="s">
        <v>50</v>
      </c>
      <c r="I105"/>
      <c r="J105" s="3" t="s">
        <v>80</v>
      </c>
      <c r="K105"/>
    </row>
    <row r="106" spans="3:13" ht="12.75" hidden="1">
      <c r="C106" s="1" t="s">
        <v>48</v>
      </c>
      <c r="D106">
        <v>0</v>
      </c>
      <c r="E106">
        <v>0</v>
      </c>
      <c r="H106" s="6" t="s">
        <v>51</v>
      </c>
      <c r="I106" s="48">
        <v>-3</v>
      </c>
      <c r="J106">
        <v>0</v>
      </c>
      <c r="L106" s="2"/>
      <c r="M106" s="2"/>
    </row>
    <row r="107" spans="3:13" ht="12.75" hidden="1">
      <c r="C107" t="s">
        <v>33</v>
      </c>
      <c r="D107">
        <v>1</v>
      </c>
      <c r="E107">
        <v>1</v>
      </c>
      <c r="H107" s="6" t="s">
        <v>52</v>
      </c>
      <c r="I107" s="48">
        <v>-2</v>
      </c>
      <c r="J107">
        <v>0</v>
      </c>
      <c r="L107" s="2"/>
      <c r="M107" s="2"/>
    </row>
    <row r="108" spans="3:13" ht="12.75" hidden="1">
      <c r="C108" t="s">
        <v>34</v>
      </c>
      <c r="D108">
        <v>0</v>
      </c>
      <c r="E108">
        <v>0</v>
      </c>
      <c r="H108" s="6" t="s">
        <v>53</v>
      </c>
      <c r="I108">
        <v>0</v>
      </c>
      <c r="J108">
        <v>0</v>
      </c>
      <c r="L108" s="2"/>
      <c r="M108" s="2"/>
    </row>
    <row r="109" spans="3:13" ht="12.75" hidden="1">
      <c r="C109" t="s">
        <v>35</v>
      </c>
      <c r="D109">
        <v>-1</v>
      </c>
      <c r="E109" s="48">
        <v>-2</v>
      </c>
      <c r="H109" s="6" t="s">
        <v>54</v>
      </c>
      <c r="I109">
        <v>2</v>
      </c>
      <c r="J109">
        <v>1</v>
      </c>
      <c r="L109" s="2"/>
      <c r="M109" s="2"/>
    </row>
    <row r="110" spans="8:13" ht="12.75" hidden="1">
      <c r="H110" s="6" t="s">
        <v>36</v>
      </c>
      <c r="I110">
        <v>3</v>
      </c>
      <c r="J110">
        <v>1</v>
      </c>
      <c r="L110" s="2"/>
      <c r="M110" s="2"/>
    </row>
    <row r="111" spans="12:13" ht="12.75" hidden="1">
      <c r="L111" s="2"/>
      <c r="M111" s="2"/>
    </row>
    <row r="112" spans="12:13" ht="12.75">
      <c r="L112" s="2"/>
      <c r="M112" s="2"/>
    </row>
    <row r="113" spans="12:13" ht="12.75">
      <c r="L113" s="2"/>
      <c r="M113" s="2"/>
    </row>
    <row r="118" spans="6:10" ht="12.75">
      <c r="F118" s="2"/>
      <c r="G118" s="2"/>
      <c r="H118" s="2"/>
      <c r="I118" s="2"/>
      <c r="J118" s="2"/>
    </row>
    <row r="119" spans="6:10" ht="12.75">
      <c r="F119" s="2"/>
      <c r="G119" s="2"/>
      <c r="H119" s="2"/>
      <c r="I119" s="2"/>
      <c r="J119" s="2"/>
    </row>
    <row r="120" spans="6:10" ht="12.75">
      <c r="F120" s="2"/>
      <c r="G120" s="2"/>
      <c r="H120" s="2"/>
      <c r="I120" s="2"/>
      <c r="J120" s="2"/>
    </row>
    <row r="121" spans="6:10" ht="12.75">
      <c r="F121" s="2"/>
      <c r="G121" s="2"/>
      <c r="H121" s="2"/>
      <c r="I121" s="2"/>
      <c r="J121" s="2"/>
    </row>
    <row r="122" spans="6:10" ht="12.75">
      <c r="F122" s="2"/>
      <c r="G122" s="2"/>
      <c r="H122" s="2"/>
      <c r="I122" s="2"/>
      <c r="J122" s="2"/>
    </row>
    <row r="123" spans="6:10" ht="12.75">
      <c r="F123" s="2"/>
      <c r="G123" s="2"/>
      <c r="H123" s="2"/>
      <c r="I123" s="2"/>
      <c r="J123" s="2"/>
    </row>
    <row r="124" spans="6:10" ht="12.75">
      <c r="F124" s="2"/>
      <c r="G124" s="2"/>
      <c r="H124" s="2"/>
      <c r="I124" s="2"/>
      <c r="J124" s="2"/>
    </row>
    <row r="125" spans="6:10" ht="12.75">
      <c r="F125" s="2"/>
      <c r="G125" s="2"/>
      <c r="H125" s="2"/>
      <c r="I125" s="2"/>
      <c r="J125" s="2"/>
    </row>
    <row r="126" spans="6:10" ht="12.75">
      <c r="F126" s="2"/>
      <c r="G126" s="2"/>
      <c r="H126" s="2"/>
      <c r="I126" s="2"/>
      <c r="J126" s="2"/>
    </row>
    <row r="127" spans="6:10" ht="12.75">
      <c r="F127" s="2"/>
      <c r="G127" s="2"/>
      <c r="H127" s="2"/>
      <c r="I127" s="2"/>
      <c r="J127" s="2"/>
    </row>
    <row r="128" spans="6:10" ht="12.75">
      <c r="F128" s="2"/>
      <c r="G128" s="2"/>
      <c r="H128" s="2"/>
      <c r="I128" s="2"/>
      <c r="J128" s="2"/>
    </row>
    <row r="129" spans="6:10" ht="12.75">
      <c r="F129" s="2"/>
      <c r="G129" s="2"/>
      <c r="H129" s="2"/>
      <c r="I129" s="2"/>
      <c r="J129" s="2"/>
    </row>
    <row r="130" spans="6:10" ht="12.75">
      <c r="F130" s="2"/>
      <c r="G130" s="2"/>
      <c r="H130" s="2"/>
      <c r="I130" s="2"/>
      <c r="J130" s="2"/>
    </row>
    <row r="131" spans="6:10" ht="12.75">
      <c r="F131" s="2"/>
      <c r="G131" s="2"/>
      <c r="H131" s="2"/>
      <c r="I131" s="2"/>
      <c r="J131" s="2"/>
    </row>
    <row r="132" spans="6:10" ht="12.75">
      <c r="F132" s="2"/>
      <c r="G132" s="2"/>
      <c r="H132" s="2"/>
      <c r="I132" s="2"/>
      <c r="J132" s="2"/>
    </row>
    <row r="133" spans="6:10" ht="12.75">
      <c r="F133" s="2"/>
      <c r="G133" s="2"/>
      <c r="H133" s="2"/>
      <c r="I133" s="2"/>
      <c r="J133" s="2"/>
    </row>
    <row r="134" spans="6:10" ht="12.75">
      <c r="F134" s="2"/>
      <c r="G134" s="2"/>
      <c r="H134" s="2"/>
      <c r="I134" s="2"/>
      <c r="J134" s="2"/>
    </row>
    <row r="135" spans="6:10" ht="12.75">
      <c r="F135" s="2"/>
      <c r="G135" s="2"/>
      <c r="H135" s="2"/>
      <c r="I135" s="2"/>
      <c r="J135" s="2"/>
    </row>
    <row r="136" spans="6:10" ht="12.75">
      <c r="F136" s="2"/>
      <c r="G136" s="2"/>
      <c r="H136" s="2"/>
      <c r="I136" s="2"/>
      <c r="J136" s="2"/>
    </row>
    <row r="137" spans="6:10" ht="12.75">
      <c r="F137" s="2"/>
      <c r="G137" s="2"/>
      <c r="H137" s="2"/>
      <c r="I137" s="2"/>
      <c r="J137" s="2"/>
    </row>
    <row r="138" spans="6:10" ht="12.75">
      <c r="F138" s="2"/>
      <c r="G138" s="2"/>
      <c r="H138" s="2"/>
      <c r="I138" s="2"/>
      <c r="J138" s="2"/>
    </row>
    <row r="139" spans="6:10" ht="12.75">
      <c r="F139" s="2"/>
      <c r="G139" s="2"/>
      <c r="H139" s="2"/>
      <c r="I139" s="2"/>
      <c r="J139" s="2"/>
    </row>
    <row r="140" spans="6:10" ht="12.75">
      <c r="F140" s="2"/>
      <c r="G140" s="2"/>
      <c r="H140" s="2"/>
      <c r="I140" s="2"/>
      <c r="J140" s="2"/>
    </row>
    <row r="141" spans="6:10" ht="12.75">
      <c r="F141" s="2"/>
      <c r="G141" s="2"/>
      <c r="H141" s="2"/>
      <c r="I141" s="2"/>
      <c r="J141" s="2"/>
    </row>
    <row r="142" spans="6:10" ht="12.75">
      <c r="F142" s="2"/>
      <c r="G142" s="2"/>
      <c r="H142" s="2"/>
      <c r="I142" s="2"/>
      <c r="J142" s="2"/>
    </row>
    <row r="143" spans="6:10" ht="12.75">
      <c r="F143" s="2"/>
      <c r="G143" s="2"/>
      <c r="H143" s="2"/>
      <c r="I143" s="2"/>
      <c r="J143" s="2"/>
    </row>
    <row r="144" spans="6:10" ht="12.75">
      <c r="F144" s="2"/>
      <c r="G144" s="2"/>
      <c r="H144" s="2"/>
      <c r="I144" s="2"/>
      <c r="J144" s="2"/>
    </row>
    <row r="145" spans="6:10" ht="12.75">
      <c r="F145" s="2"/>
      <c r="G145" s="2"/>
      <c r="H145" s="2"/>
      <c r="I145" s="2"/>
      <c r="J145" s="2"/>
    </row>
    <row r="146" spans="6:10" ht="12.75">
      <c r="F146" s="2"/>
      <c r="G146" s="2"/>
      <c r="H146" s="2"/>
      <c r="I146" s="2"/>
      <c r="J146" s="2"/>
    </row>
    <row r="147" spans="6:10" ht="12.75">
      <c r="F147" s="2"/>
      <c r="G147" s="2"/>
      <c r="H147" s="2"/>
      <c r="I147" s="2"/>
      <c r="J147" s="2"/>
    </row>
    <row r="148" spans="6:10" ht="12.75">
      <c r="F148" s="2"/>
      <c r="G148" s="2"/>
      <c r="H148" s="2"/>
      <c r="I148" s="2"/>
      <c r="J148" s="2"/>
    </row>
    <row r="149" spans="6:10" ht="12.75">
      <c r="F149" s="2"/>
      <c r="G149" s="2"/>
      <c r="H149" s="2"/>
      <c r="I149" s="2"/>
      <c r="J149" s="2"/>
    </row>
    <row r="150" spans="6:10" ht="12.75">
      <c r="F150" s="2"/>
      <c r="G150" s="2"/>
      <c r="H150" s="2"/>
      <c r="I150" s="2"/>
      <c r="J150" s="2"/>
    </row>
    <row r="151" spans="6:10" ht="12.75">
      <c r="F151" s="2"/>
      <c r="G151" s="2"/>
      <c r="H151" s="2"/>
      <c r="I151" s="2"/>
      <c r="J151" s="2"/>
    </row>
    <row r="152" spans="6:10" ht="12.75">
      <c r="F152" s="2"/>
      <c r="G152" s="2"/>
      <c r="H152" s="2"/>
      <c r="I152" s="2"/>
      <c r="J152" s="2"/>
    </row>
    <row r="153" spans="6:10" ht="12.75">
      <c r="F153" s="2"/>
      <c r="G153" s="2"/>
      <c r="H153" s="2"/>
      <c r="I153" s="2"/>
      <c r="J153" s="2"/>
    </row>
    <row r="154" spans="6:10" ht="12.75">
      <c r="F154" s="2"/>
      <c r="G154" s="2"/>
      <c r="H154" s="2"/>
      <c r="I154" s="2"/>
      <c r="J154" s="2"/>
    </row>
    <row r="155" spans="6:10" ht="12.75">
      <c r="F155" s="2"/>
      <c r="G155" s="2"/>
      <c r="H155" s="2"/>
      <c r="I155" s="2"/>
      <c r="J155" s="2"/>
    </row>
    <row r="156" spans="6:10" ht="12.75">
      <c r="F156" s="2"/>
      <c r="G156" s="2"/>
      <c r="H156" s="2"/>
      <c r="I156" s="2"/>
      <c r="J156" s="2"/>
    </row>
    <row r="157" spans="6:10" ht="12.75">
      <c r="F157" s="2"/>
      <c r="G157" s="2"/>
      <c r="H157" s="2"/>
      <c r="I157" s="2"/>
      <c r="J157" s="2"/>
    </row>
    <row r="158" spans="6:10" ht="12.75">
      <c r="F158" s="2"/>
      <c r="G158" s="2"/>
      <c r="H158" s="2"/>
      <c r="I158" s="2"/>
      <c r="J158" s="2"/>
    </row>
    <row r="159" spans="6:10" ht="12.75">
      <c r="F159" s="2"/>
      <c r="G159" s="2"/>
      <c r="H159" s="2"/>
      <c r="I159" s="2"/>
      <c r="J159" s="2"/>
    </row>
    <row r="160" spans="6:10" ht="12.75">
      <c r="F160" s="2"/>
      <c r="G160" s="2"/>
      <c r="H160" s="2"/>
      <c r="I160" s="2"/>
      <c r="J160" s="2"/>
    </row>
    <row r="161" spans="6:10" ht="12.75">
      <c r="F161" s="2"/>
      <c r="G161" s="2"/>
      <c r="H161" s="2"/>
      <c r="I161" s="2"/>
      <c r="J161" s="2"/>
    </row>
    <row r="162" spans="6:10" ht="12.75">
      <c r="F162" s="2"/>
      <c r="G162" s="2"/>
      <c r="H162" s="2"/>
      <c r="I162" s="2"/>
      <c r="J162" s="2"/>
    </row>
    <row r="163" spans="6:10" ht="12.75">
      <c r="F163" s="2"/>
      <c r="G163" s="2"/>
      <c r="H163" s="2"/>
      <c r="I163" s="2"/>
      <c r="J163" s="2"/>
    </row>
    <row r="164" spans="6:10" ht="12.75">
      <c r="F164" s="2"/>
      <c r="G164" s="2"/>
      <c r="H164" s="2"/>
      <c r="I164" s="2"/>
      <c r="J164" s="2"/>
    </row>
    <row r="165" spans="6:10" ht="12.75">
      <c r="F165" s="2"/>
      <c r="G165" s="2"/>
      <c r="H165" s="2"/>
      <c r="I165" s="2"/>
      <c r="J165" s="2"/>
    </row>
    <row r="166" spans="6:10" ht="12.75">
      <c r="F166" s="2"/>
      <c r="G166" s="2"/>
      <c r="H166" s="2"/>
      <c r="I166" s="2"/>
      <c r="J166" s="2"/>
    </row>
    <row r="167" spans="6:10" ht="12.75">
      <c r="F167" s="2"/>
      <c r="G167" s="2"/>
      <c r="H167" s="2"/>
      <c r="I167" s="2"/>
      <c r="J167" s="2"/>
    </row>
    <row r="168" spans="6:10" ht="12.75">
      <c r="F168" s="2"/>
      <c r="G168" s="2"/>
      <c r="H168" s="2"/>
      <c r="I168" s="2"/>
      <c r="J168" s="2"/>
    </row>
    <row r="169" spans="6:10" ht="12.75">
      <c r="F169" s="2"/>
      <c r="G169" s="2"/>
      <c r="H169" s="2"/>
      <c r="I169" s="2"/>
      <c r="J169" s="2"/>
    </row>
    <row r="170" spans="6:10" ht="12.75">
      <c r="F170" s="2"/>
      <c r="G170" s="2"/>
      <c r="H170" s="2"/>
      <c r="I170" s="2"/>
      <c r="J170" s="2"/>
    </row>
    <row r="171" spans="6:10" ht="12.75">
      <c r="F171" s="2"/>
      <c r="G171" s="2"/>
      <c r="H171" s="2"/>
      <c r="I171" s="2"/>
      <c r="J171" s="2"/>
    </row>
    <row r="172" spans="6:10" ht="12.75">
      <c r="F172" s="2"/>
      <c r="G172" s="2"/>
      <c r="H172" s="2"/>
      <c r="I172" s="2"/>
      <c r="J172" s="2"/>
    </row>
    <row r="173" spans="6:10" ht="12.75">
      <c r="F173" s="2"/>
      <c r="G173" s="2"/>
      <c r="H173" s="2"/>
      <c r="I173" s="2"/>
      <c r="J173" s="2"/>
    </row>
    <row r="174" spans="6:10" ht="12.75">
      <c r="F174" s="2"/>
      <c r="G174" s="2"/>
      <c r="H174" s="2"/>
      <c r="I174" s="2"/>
      <c r="J174" s="2"/>
    </row>
    <row r="175" spans="6:10" ht="12.75">
      <c r="F175" s="2"/>
      <c r="G175" s="2"/>
      <c r="H175" s="2"/>
      <c r="I175" s="2"/>
      <c r="J175" s="2"/>
    </row>
    <row r="176" spans="6:10" ht="12.75">
      <c r="F176" s="2"/>
      <c r="G176" s="2"/>
      <c r="H176" s="2"/>
      <c r="I176" s="2"/>
      <c r="J176" s="2"/>
    </row>
    <row r="177" spans="6:10" ht="12.75">
      <c r="F177" s="2"/>
      <c r="G177" s="2"/>
      <c r="H177" s="2"/>
      <c r="I177" s="2"/>
      <c r="J177" s="2"/>
    </row>
    <row r="178" spans="6:10" ht="12.75">
      <c r="F178" s="2"/>
      <c r="G178" s="2"/>
      <c r="H178" s="2"/>
      <c r="I178" s="2"/>
      <c r="J178" s="2"/>
    </row>
    <row r="179" spans="6:10" ht="12.75">
      <c r="F179" s="2"/>
      <c r="G179" s="2"/>
      <c r="H179" s="2"/>
      <c r="I179" s="2"/>
      <c r="J179" s="2"/>
    </row>
    <row r="180" spans="6:10" ht="12.75">
      <c r="F180" s="2"/>
      <c r="G180" s="2"/>
      <c r="H180" s="2"/>
      <c r="I180" s="2"/>
      <c r="J180" s="2"/>
    </row>
    <row r="181" spans="6:10" ht="12.75">
      <c r="F181" s="2"/>
      <c r="G181" s="2"/>
      <c r="H181" s="2"/>
      <c r="I181" s="2"/>
      <c r="J181" s="2"/>
    </row>
  </sheetData>
  <sheetProtection sheet="1"/>
  <mergeCells count="26">
    <mergeCell ref="G6:I6"/>
    <mergeCell ref="G12:I12"/>
    <mergeCell ref="G23:I23"/>
    <mergeCell ref="G33:I33"/>
    <mergeCell ref="G42:I42"/>
    <mergeCell ref="G50:I50"/>
    <mergeCell ref="B3:G3"/>
    <mergeCell ref="C22:F22"/>
    <mergeCell ref="J22:K22"/>
    <mergeCell ref="A49:B49"/>
    <mergeCell ref="C49:F49"/>
    <mergeCell ref="J49:K49"/>
    <mergeCell ref="A32:B32"/>
    <mergeCell ref="C32:F32"/>
    <mergeCell ref="J32:K32"/>
    <mergeCell ref="A41:B41"/>
    <mergeCell ref="C41:F41"/>
    <mergeCell ref="J41:K41"/>
    <mergeCell ref="B2:G2"/>
    <mergeCell ref="A5:B5"/>
    <mergeCell ref="C5:F5"/>
    <mergeCell ref="J5:K5"/>
    <mergeCell ref="A11:B11"/>
    <mergeCell ref="C11:F11"/>
    <mergeCell ref="J11:K11"/>
    <mergeCell ref="A22:B22"/>
  </mergeCells>
  <dataValidations count="10">
    <dataValidation type="list" allowBlank="1" showInputMessage="1" showErrorMessage="1" sqref="F24:F31 F13:F20 F51:F54 F7:F9 F34:F40 F43:F47">
      <formula1>$F$69:$F$71</formula1>
    </dataValidation>
    <dataValidation type="list" allowBlank="1" showInputMessage="1" showErrorMessage="1" sqref="D24:D31 D13:D20 D51:D54 D7:D9 D34:D40 D43:D47">
      <formula1>$D$69:$D$83</formula1>
    </dataValidation>
    <dataValidation type="list" allowBlank="1" showInputMessage="1" showErrorMessage="1" sqref="C24:C31 C13:C20 C51:C54 C7:C9 C34:C40 C43:C47">
      <formula1>$C$69:$C$82</formula1>
    </dataValidation>
    <dataValidation type="list" allowBlank="1" showInputMessage="1" showErrorMessage="1" sqref="E24:E31 E13:E20 E51:E54 E7:E9 E34:E40 E43:E47">
      <formula1>$E$69:$E$72</formula1>
    </dataValidation>
    <dataValidation type="list" allowBlank="1" showInputMessage="1" showErrorMessage="1" sqref="G21:I21 G55:I55 G48:I48">
      <formula1>$M$121:$M$125</formula1>
    </dataValidation>
    <dataValidation type="list" allowBlank="1" showInputMessage="1" showErrorMessage="1" sqref="J21 J48 J55">
      <formula1>Allié</formula1>
    </dataValidation>
    <dataValidation type="list" allowBlank="1" showInputMessage="1" showErrorMessage="1" sqref="G11:I11 G41:I41 G32:I32 G5:I5 G49:I49 G22:I22">
      <formula1>$K$74:$K$79</formula1>
    </dataValidation>
    <dataValidation type="list" allowBlank="1" showInputMessage="1" showErrorMessage="1" sqref="J51:J54 J43:J47 J34:J40 J24:J31 J7:J9 J13:J20">
      <formula1>$K$69:$K$71</formula1>
    </dataValidation>
    <dataValidation type="list" allowBlank="1" showInputMessage="1" showErrorMessage="1" sqref="G7:I9 G13:I20 G24:I30 G34:I39 G43:I47 G51:I54">
      <formula1>$G$69:$G$85</formula1>
    </dataValidation>
    <dataValidation type="list" allowBlank="1" showInputMessage="1" showErrorMessage="1" sqref="G40:I40 G31:I31">
      <formula1>$G$69:$G$87</formula1>
    </dataValidation>
  </dataValidations>
  <printOptions horizontalCentered="1"/>
  <pageMargins left="0.1968503937007874" right="0.1968503937007874" top="0.2755905511811024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4" sqref="A14"/>
    </sheetView>
  </sheetViews>
  <sheetFormatPr defaultColWidth="11.00390625" defaultRowHeight="12.75"/>
  <sheetData>
    <row r="1" ht="12.75">
      <c r="A1" s="3" t="s">
        <v>6</v>
      </c>
    </row>
    <row r="3" spans="1:2" ht="12.75">
      <c r="A3" t="s">
        <v>69</v>
      </c>
      <c r="B3" t="s">
        <v>68</v>
      </c>
    </row>
    <row r="4" spans="1:2" ht="12.75">
      <c r="A4" s="5" t="s">
        <v>93</v>
      </c>
      <c r="B4" s="5" t="s">
        <v>104</v>
      </c>
    </row>
    <row r="5" spans="1:2" ht="12.75">
      <c r="A5" s="5" t="s">
        <v>94</v>
      </c>
      <c r="B5" t="s">
        <v>105</v>
      </c>
    </row>
    <row r="6" spans="1:2" ht="12.75">
      <c r="A6" s="5"/>
      <c r="B6" t="s">
        <v>101</v>
      </c>
    </row>
    <row r="7" spans="1:2" ht="12.75">
      <c r="A7" s="5"/>
      <c r="B7" t="s">
        <v>102</v>
      </c>
    </row>
    <row r="8" spans="1:2" ht="12.75">
      <c r="A8" s="5"/>
      <c r="B8" t="s">
        <v>103</v>
      </c>
    </row>
    <row r="9" ht="12.75">
      <c r="B9" t="s">
        <v>95</v>
      </c>
    </row>
    <row r="10" ht="12.75">
      <c r="B10" s="5" t="s">
        <v>106</v>
      </c>
    </row>
    <row r="11" ht="12.75">
      <c r="B11" s="5" t="s">
        <v>107</v>
      </c>
    </row>
    <row r="12" spans="1:2" ht="12.75">
      <c r="A12" t="s">
        <v>110</v>
      </c>
      <c r="B12" s="5" t="s">
        <v>111</v>
      </c>
    </row>
    <row r="13" spans="1:2" ht="12.75">
      <c r="A13" s="5" t="s">
        <v>113</v>
      </c>
      <c r="B13" s="5" t="s">
        <v>114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MERIAL</dc:creator>
  <cp:keywords/>
  <dc:description/>
  <cp:lastModifiedBy>Hervé</cp:lastModifiedBy>
  <cp:lastPrinted>2022-10-22T05:54:37Z</cp:lastPrinted>
  <dcterms:created xsi:type="dcterms:W3CDTF">2008-07-25T09:06:04Z</dcterms:created>
  <dcterms:modified xsi:type="dcterms:W3CDTF">2022-10-22T06:44:21Z</dcterms:modified>
  <cp:category/>
  <cp:version/>
  <cp:contentType/>
  <cp:contentStatus/>
</cp:coreProperties>
</file>